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225" windowWidth="9210" windowHeight="4380"/>
  </bookViews>
  <sheets>
    <sheet name="Water Balance" sheetId="1" r:id="rId1"/>
    <sheet name="Nitrogen Balance" sheetId="10" r:id="rId2"/>
  </sheets>
  <calcPr calcId="145621"/>
</workbook>
</file>

<file path=xl/calcChain.xml><?xml version="1.0" encoding="utf-8"?>
<calcChain xmlns="http://schemas.openxmlformats.org/spreadsheetml/2006/main">
  <c r="C12" i="10" l="1"/>
  <c r="B5" i="10" l="1"/>
  <c r="J9" i="10" l="1"/>
  <c r="Q17" i="1" l="1"/>
  <c r="Q19" i="1" l="1"/>
  <c r="Q18" i="1"/>
  <c r="I22" i="1"/>
  <c r="E22" i="1"/>
  <c r="F22" i="1"/>
  <c r="G22" i="1"/>
  <c r="H22" i="1"/>
  <c r="J22" i="1"/>
  <c r="K22" i="1"/>
  <c r="L22" i="1"/>
  <c r="M22" i="1"/>
  <c r="N22" i="1"/>
  <c r="O22" i="1"/>
  <c r="P22" i="1"/>
  <c r="C9" i="10"/>
  <c r="M23" i="1"/>
  <c r="M24" i="1" s="1"/>
  <c r="F23" i="1"/>
  <c r="F26" i="1"/>
  <c r="G26" i="1"/>
  <c r="H23" i="1"/>
  <c r="H26" i="1"/>
  <c r="I26" i="1"/>
  <c r="J23" i="1"/>
  <c r="J26" i="1"/>
  <c r="K26" i="1"/>
  <c r="L23" i="1"/>
  <c r="L26" i="1"/>
  <c r="E26" i="1"/>
  <c r="E23" i="1"/>
  <c r="M26" i="1"/>
  <c r="N26" i="1"/>
  <c r="N23" i="1"/>
  <c r="N24" i="1" s="1"/>
  <c r="O26" i="1"/>
  <c r="O23" i="1"/>
  <c r="P26" i="1"/>
  <c r="P23" i="1"/>
  <c r="K23" i="1"/>
  <c r="K24" i="1" s="1"/>
  <c r="I23" i="1"/>
  <c r="G23" i="1"/>
  <c r="O35" i="1" l="1"/>
  <c r="P24" i="1"/>
  <c r="E35" i="1"/>
  <c r="O24" i="1"/>
  <c r="Q22" i="1"/>
  <c r="I35" i="1"/>
  <c r="M35" i="1"/>
  <c r="H24" i="1"/>
  <c r="L24" i="1"/>
  <c r="Q26" i="1"/>
  <c r="K35" i="1"/>
  <c r="G24" i="1"/>
  <c r="J24" i="1"/>
  <c r="P35" i="1"/>
  <c r="F35" i="1"/>
  <c r="G35" i="1"/>
  <c r="L35" i="1"/>
  <c r="F24" i="1"/>
  <c r="Q23" i="1"/>
  <c r="Q24" i="1" s="1"/>
  <c r="E24" i="1"/>
  <c r="N35" i="1"/>
  <c r="J35" i="1"/>
  <c r="I24" i="1"/>
  <c r="H35" i="1"/>
  <c r="C13" i="10"/>
  <c r="B16" i="10" s="1"/>
  <c r="E37" i="1" l="1"/>
  <c r="J6" i="10"/>
  <c r="I27" i="1" l="1"/>
  <c r="I28" i="1" s="1"/>
  <c r="I31" i="1" s="1"/>
  <c r="P27" i="1"/>
  <c r="P28" i="1" s="1"/>
  <c r="P31" i="1" s="1"/>
  <c r="J27" i="1"/>
  <c r="J28" i="1" s="1"/>
  <c r="J31" i="1" s="1"/>
  <c r="N27" i="1"/>
  <c r="N28" i="1" s="1"/>
  <c r="N31" i="1" s="1"/>
  <c r="M27" i="1"/>
  <c r="M28" i="1" s="1"/>
  <c r="M31" i="1" s="1"/>
  <c r="O27" i="1"/>
  <c r="O28" i="1" s="1"/>
  <c r="O31" i="1" s="1"/>
  <c r="F27" i="1"/>
  <c r="F28" i="1" s="1"/>
  <c r="F31" i="1" s="1"/>
  <c r="L27" i="1"/>
  <c r="L28" i="1" s="1"/>
  <c r="L31" i="1" s="1"/>
  <c r="K27" i="1"/>
  <c r="K28" i="1" s="1"/>
  <c r="K31" i="1" s="1"/>
  <c r="H27" i="1"/>
  <c r="H28" i="1" s="1"/>
  <c r="H31" i="1" s="1"/>
  <c r="E27" i="1"/>
  <c r="G27" i="1"/>
  <c r="G28" i="1" s="1"/>
  <c r="G31" i="1" s="1"/>
  <c r="H16" i="10"/>
  <c r="H18" i="10" s="1"/>
  <c r="H17" i="10" l="1"/>
  <c r="Q27" i="1"/>
  <c r="Q28" i="1" s="1"/>
  <c r="E28" i="1"/>
  <c r="E31" i="1" s="1"/>
  <c r="E32" i="1" s="1"/>
  <c r="F30" i="1" l="1"/>
  <c r="F32" i="1" s="1"/>
  <c r="G30" i="1" s="1"/>
  <c r="G32" i="1" s="1"/>
  <c r="H30" i="1" s="1"/>
  <c r="H32" i="1" s="1"/>
  <c r="I30" i="1" s="1"/>
  <c r="I32" i="1" s="1"/>
  <c r="J30" i="1" s="1"/>
  <c r="J32" i="1" s="1"/>
  <c r="K30" i="1" s="1"/>
  <c r="K32" i="1" s="1"/>
  <c r="L30" i="1" s="1"/>
  <c r="L32" i="1" s="1"/>
  <c r="M30" i="1" s="1"/>
  <c r="M32" i="1" s="1"/>
  <c r="N30" i="1" s="1"/>
  <c r="N32" i="1" s="1"/>
  <c r="O30" i="1" s="1"/>
  <c r="O32" i="1" s="1"/>
  <c r="P30" i="1" s="1"/>
  <c r="P32" i="1" s="1"/>
  <c r="E33" i="1" l="1"/>
  <c r="E34" i="1" s="1"/>
</calcChain>
</file>

<file path=xl/sharedStrings.xml><?xml version="1.0" encoding="utf-8"?>
<sst xmlns="http://schemas.openxmlformats.org/spreadsheetml/2006/main" count="159" uniqueCount="126">
  <si>
    <t>Design Wastewater Flow</t>
  </si>
  <si>
    <t>Q</t>
  </si>
  <si>
    <t>R</t>
  </si>
  <si>
    <t>Parameter</t>
  </si>
  <si>
    <t>Symbol</t>
  </si>
  <si>
    <t>Formula</t>
  </si>
  <si>
    <t>Units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</si>
  <si>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</si>
  <si>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</si>
  <si>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</si>
  <si>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</si>
  <si>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</si>
  <si>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</si>
  <si>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</si>
  <si>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</si>
  <si>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</si>
  <si>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</si>
  <si>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</si>
  <si>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</si>
  <si>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</si>
  <si>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Days in month</t>
  </si>
  <si>
    <t>Rainfall</t>
  </si>
  <si>
    <t>Evaporation</t>
  </si>
  <si>
    <t>Crop Factor</t>
  </si>
  <si>
    <t>OUTPUTS</t>
  </si>
  <si>
    <t>Evapotranspiration</t>
  </si>
  <si>
    <t>Percolation</t>
  </si>
  <si>
    <t>Outputs</t>
  </si>
  <si>
    <t>INPUTS</t>
  </si>
  <si>
    <t>Inputs</t>
  </si>
  <si>
    <t>Cumulative Storage</t>
  </si>
  <si>
    <t>D</t>
  </si>
  <si>
    <t>E</t>
  </si>
  <si>
    <t>C</t>
  </si>
  <si>
    <t>ET</t>
  </si>
  <si>
    <t>B</t>
  </si>
  <si>
    <t>W</t>
  </si>
  <si>
    <t>S</t>
  </si>
  <si>
    <t>M</t>
  </si>
  <si>
    <t>L</t>
  </si>
  <si>
    <t>V</t>
  </si>
  <si>
    <t>ExC</t>
  </si>
  <si>
    <t>ET+B</t>
  </si>
  <si>
    <t>N</t>
  </si>
  <si>
    <t>days</t>
  </si>
  <si>
    <t>mm/month</t>
  </si>
  <si>
    <t>mm</t>
  </si>
  <si>
    <t>NxL</t>
  </si>
  <si>
    <t>(QxD)/L</t>
  </si>
  <si>
    <t>Retained Rainfall</t>
  </si>
  <si>
    <t>RR</t>
  </si>
  <si>
    <t>RR+W</t>
  </si>
  <si>
    <t>(RR+W)-(ET+B)</t>
  </si>
  <si>
    <t>Storage remaining from previous month</t>
  </si>
  <si>
    <t>L/day</t>
  </si>
  <si>
    <t xml:space="preserve"> </t>
  </si>
  <si>
    <t>NOTES</t>
  </si>
  <si>
    <t>Wastewater Loading</t>
  </si>
  <si>
    <t>Nutrient Crop Uptake</t>
  </si>
  <si>
    <t>Hydraulic Load</t>
  </si>
  <si>
    <t>Crop N Uptake</t>
  </si>
  <si>
    <t>kg/ha/yr</t>
  </si>
  <si>
    <t>which equals</t>
  </si>
  <si>
    <t>Effluent N Concentration</t>
  </si>
  <si>
    <t>mg/L</t>
  </si>
  <si>
    <t>Decimal</t>
  </si>
  <si>
    <t>Minimum Area required with zero buffer</t>
  </si>
  <si>
    <t xml:space="preserve">Determination of Buffer Zone Size for a Nominated Land Application Area (LAA) </t>
  </si>
  <si>
    <t>Nitrogen</t>
  </si>
  <si>
    <r>
      <t>m</t>
    </r>
    <r>
      <rPr>
        <vertAlign val="superscript"/>
        <sz val="10"/>
        <rFont val="Arial"/>
        <family val="2"/>
      </rPr>
      <t>2</t>
    </r>
  </si>
  <si>
    <t>Nominated LAA Size</t>
  </si>
  <si>
    <t>Predicted N Export from LAA</t>
  </si>
  <si>
    <t>kg/year</t>
  </si>
  <si>
    <t>Minimum Buffer Required for excess nutrient</t>
  </si>
  <si>
    <r>
      <t>m</t>
    </r>
    <r>
      <rPr>
        <vertAlign val="superscript"/>
        <sz val="12"/>
        <rFont val="Arial"/>
        <family val="2"/>
      </rPr>
      <t>2</t>
    </r>
  </si>
  <si>
    <t>Nominated Land Application Area</t>
  </si>
  <si>
    <t>mm/day</t>
  </si>
  <si>
    <t>untiless</t>
  </si>
  <si>
    <t>unitless</t>
  </si>
  <si>
    <t>Site Address:</t>
  </si>
  <si>
    <t>STORAGE CALCULATION</t>
  </si>
  <si>
    <t>Storage for the month</t>
  </si>
  <si>
    <t>Maximum Storage for Nominated Area</t>
  </si>
  <si>
    <t>LAND AREA REQUIRED FOR ZERO STORAGE</t>
  </si>
  <si>
    <t>MINIMUM AREA REQUIRED FOR ZERO STORAGE:</t>
  </si>
  <si>
    <t>INPUT DATA</t>
  </si>
  <si>
    <t>Total N Loss to Soil</t>
  </si>
  <si>
    <t>Remaining N Load after soil loss</t>
  </si>
  <si>
    <t>mg/day</t>
  </si>
  <si>
    <t>Mean Monthly Rainfall Data</t>
  </si>
  <si>
    <t>Mean Monthly Pan Evaporation Data</t>
  </si>
  <si>
    <t>0.6-0.8</t>
  </si>
  <si>
    <t>Applied Effluent</t>
  </si>
  <si>
    <t>DIR</t>
  </si>
  <si>
    <t>Design Irrigation Rate</t>
  </si>
  <si>
    <t>DIRxD</t>
  </si>
  <si>
    <t>RF</t>
  </si>
  <si>
    <t>Rainfall Runoff Factor</t>
  </si>
  <si>
    <t>RxRF</t>
  </si>
  <si>
    <t>Date:</t>
  </si>
  <si>
    <t>Assessor:</t>
  </si>
  <si>
    <t>Based on maximum potential occupancy and derived from Table 4 in the EPA Code of Practice (2013)</t>
  </si>
  <si>
    <t>Based on soil texture class/permeability and derived from Table 9 in the EPA Code of Practice (2013)</t>
  </si>
  <si>
    <t xml:space="preserve">Proportion of rainfall that remains onsite and infiltrates, allowing for any runoff 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</si>
  <si>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value should be the largest of the following: land application area required based on the most limiting nutrient balance or minimum area required for zero storage</t>
    </r>
  </si>
  <si>
    <t>BoM Station and number</t>
  </si>
  <si>
    <r>
      <t>Estimates evapotranspiration as a fraction of pan evaporation; varies with season and crop type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</si>
  <si>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Values selected are suitable for pasture grass in Victoria</t>
    </r>
  </si>
  <si>
    <r>
      <t>mg/m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/day</t>
    </r>
  </si>
  <si>
    <t>Please read the attached notes before using this spreadsheet</t>
  </si>
  <si>
    <r>
      <t>m</t>
    </r>
    <r>
      <rPr>
        <vertAlign val="superscript"/>
        <sz val="14"/>
        <rFont val="Arial"/>
        <family val="2"/>
      </rPr>
      <t>2</t>
    </r>
  </si>
  <si>
    <r>
      <t>INPUT DATA</t>
    </r>
    <r>
      <rPr>
        <b/>
        <vertAlign val="superscript"/>
        <sz val="14"/>
        <rFont val="Arial"/>
        <family val="2"/>
      </rPr>
      <t>1</t>
    </r>
  </si>
  <si>
    <t>CELLS</t>
  </si>
  <si>
    <t>Please enter data in blue cells</t>
  </si>
  <si>
    <t>XX</t>
  </si>
  <si>
    <t>Red cells are automatically populated by the spreadsheet</t>
  </si>
  <si>
    <t>Data in yellow cells is calculated by the spreadsheet, DO NOT ALTER THESE CELLS</t>
  </si>
  <si>
    <t>Victorian Land Capability Assessment Framework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</si>
  <si>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Model sensitivity to input parameters will affect the accuracy of the result obtained.  Where possible site specific data should be used.  Otherwise data should be obtained from a reliable source such as:
- </t>
    </r>
    <r>
      <rPr>
        <i/>
        <sz val="12"/>
        <rFont val="Arial"/>
        <family val="2"/>
      </rPr>
      <t>EPA Guidelines for Effluent Irrigation 
- Appropriate Peer Reviewed Papers 
- Environment and Health Protection Guidelines: Onsite Sewage Management for Single Households
- USEPA Onsite Systems Manual</t>
    </r>
  </si>
  <si>
    <t>% N Lost to Soil Processes (Geary &amp; Gardner 1996)</t>
  </si>
  <si>
    <t>East Sale Airport (085072)</t>
  </si>
  <si>
    <t>Lot 585 Bundalaguah Road, Maffra</t>
  </si>
  <si>
    <t>Nitrogen Balance</t>
  </si>
  <si>
    <t>SUMMARY - LAND APPLICATION AREA REQUIRED BASED NITROGEN BALANCE</t>
  </si>
  <si>
    <t>NITROGEN BALANCE BASED ON ANNUAL CROP UPTAKE RATES</t>
  </si>
  <si>
    <t>Irrigation area sizing using Nominated Area Water Balance for Zero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</si>
</sst>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Times New Roman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61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24"/>
      <name val="Arial"/>
      <family val="2"/>
    </font>
    <font>
      <sz val="18"/>
      <name val="Arial"/>
      <family val="2"/>
    </font>
    <font>
      <vertAlign val="superscript"/>
      <sz val="14"/>
      <name val="Arial"/>
      <family val="2"/>
    </font>
    <font>
      <sz val="14"/>
      <name val="Times New Roman"/>
      <family val="1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18">
    <xf numFmtId="0" fontId="0" fillId="0" borderId="0" xfId="0"/>
    <xf numFmtId="0" fontId="3" fillId="0" borderId="0" xfId="0" applyFont="1" applyBorder="1" applyProtection="1">
      <protection locked="0" hidden="1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7" fillId="0" borderId="2" xfId="0" applyFont="1" applyBorder="1" applyAlignment="1" applyProtection="1">
      <protection locked="0"/>
    </xf>
    <xf numFmtId="0" fontId="5" fillId="0" borderId="33" xfId="1" applyFont="1" applyBorder="1" applyProtection="1">
      <protection locked="0"/>
    </xf>
    <xf numFmtId="0" fontId="5" fillId="0" borderId="24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15" xfId="1" applyFont="1" applyBorder="1" applyProtection="1">
      <protection locked="0"/>
    </xf>
    <xf numFmtId="0" fontId="5" fillId="0" borderId="16" xfId="1" applyFont="1" applyBorder="1" applyProtection="1">
      <protection locked="0"/>
    </xf>
    <xf numFmtId="0" fontId="5" fillId="0" borderId="0" xfId="1" applyFont="1" applyProtection="1">
      <protection locked="0"/>
    </xf>
    <xf numFmtId="0" fontId="15" fillId="0" borderId="34" xfId="1" applyFont="1" applyBorder="1" applyAlignment="1" applyProtection="1">
      <alignment horizontal="left"/>
      <protection locked="0"/>
    </xf>
    <xf numFmtId="0" fontId="15" fillId="0" borderId="35" xfId="1" applyFont="1" applyBorder="1" applyAlignment="1" applyProtection="1">
      <alignment horizontal="left"/>
      <protection locked="0"/>
    </xf>
    <xf numFmtId="3" fontId="18" fillId="3" borderId="8" xfId="0" applyNumberFormat="1" applyFont="1" applyFill="1" applyBorder="1" applyAlignment="1" applyProtection="1">
      <alignment horizontal="center"/>
      <protection locked="0"/>
    </xf>
    <xf numFmtId="3" fontId="18" fillId="3" borderId="9" xfId="0" applyNumberFormat="1" applyFont="1" applyFill="1" applyBorder="1" applyAlignment="1" applyProtection="1">
      <alignment horizontal="center"/>
      <protection locked="0"/>
    </xf>
    <xf numFmtId="3" fontId="18" fillId="3" borderId="21" xfId="0" applyNumberFormat="1" applyFont="1" applyFill="1" applyBorder="1" applyAlignment="1" applyProtection="1">
      <alignment horizontal="center"/>
      <protection locked="0"/>
    </xf>
    <xf numFmtId="3" fontId="18" fillId="3" borderId="3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3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5" fillId="0" borderId="17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7" fillId="0" borderId="37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0" xfId="0" applyFont="1" applyProtection="1">
      <protection locked="0"/>
    </xf>
    <xf numFmtId="0" fontId="3" fillId="0" borderId="38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 applyProtection="1">
      <protection locked="0"/>
    </xf>
    <xf numFmtId="0" fontId="5" fillId="0" borderId="3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21" fillId="5" borderId="1" xfId="0" applyFont="1" applyFill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3" fillId="6" borderId="0" xfId="0" applyNumberFormat="1" applyFont="1" applyFill="1" applyBorder="1" applyAlignment="1" applyProtection="1">
      <alignment horizontal="center"/>
      <protection locked="0" hidden="1"/>
    </xf>
    <xf numFmtId="0" fontId="3" fillId="0" borderId="1" xfId="0" applyFont="1" applyFill="1" applyBorder="1" applyAlignment="1" applyProtection="1">
      <alignment horizontal="center"/>
      <protection locked="0" hidden="1"/>
    </xf>
    <xf numFmtId="0" fontId="2" fillId="0" borderId="17" xfId="0" applyFont="1" applyBorder="1" applyAlignment="1" applyProtection="1">
      <alignment horizontal="center"/>
      <protection locked="0" hidden="1"/>
    </xf>
    <xf numFmtId="164" fontId="1" fillId="0" borderId="0" xfId="0" applyNumberFormat="1" applyFont="1" applyBorder="1" applyAlignment="1" applyProtection="1">
      <alignment horizontal="center"/>
      <protection locked="0" hidden="1"/>
    </xf>
    <xf numFmtId="164" fontId="2" fillId="0" borderId="17" xfId="0" applyNumberFormat="1" applyFont="1" applyBorder="1" applyAlignment="1" applyProtection="1">
      <alignment horizontal="center"/>
      <protection locked="0" hidden="1"/>
    </xf>
    <xf numFmtId="164" fontId="1" fillId="0" borderId="19" xfId="0" applyNumberFormat="1" applyFont="1" applyBorder="1" applyAlignment="1" applyProtection="1">
      <alignment horizontal="center"/>
      <protection locked="0" hidden="1"/>
    </xf>
    <xf numFmtId="164" fontId="2" fillId="0" borderId="20" xfId="0" applyNumberFormat="1" applyFont="1" applyBorder="1" applyAlignment="1" applyProtection="1">
      <alignment horizontal="center"/>
      <protection locked="0" hidden="1"/>
    </xf>
    <xf numFmtId="0" fontId="1" fillId="0" borderId="17" xfId="0" applyFont="1" applyBorder="1" applyProtection="1">
      <protection locked="0" hidden="1"/>
    </xf>
    <xf numFmtId="1" fontId="3" fillId="0" borderId="0" xfId="0" applyNumberFormat="1" applyFont="1" applyFill="1" applyBorder="1" applyAlignment="1" applyProtection="1">
      <alignment horizontal="center"/>
      <protection locked="0" hidden="1"/>
    </xf>
    <xf numFmtId="0" fontId="14" fillId="0" borderId="0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3" fillId="0" borderId="17" xfId="0" applyFont="1" applyBorder="1" applyAlignment="1" applyProtection="1">
      <alignment horizontal="center"/>
      <protection locked="0" hidden="1"/>
    </xf>
    <xf numFmtId="0" fontId="5" fillId="0" borderId="17" xfId="0" applyFont="1" applyBorder="1" applyAlignment="1" applyProtection="1">
      <alignment horizontal="center"/>
      <protection locked="0" hidden="1"/>
    </xf>
    <xf numFmtId="0" fontId="1" fillId="0" borderId="0" xfId="1" applyFont="1" applyProtection="1">
      <protection locked="0"/>
    </xf>
    <xf numFmtId="0" fontId="5" fillId="0" borderId="25" xfId="1" applyFont="1" applyBorder="1" applyProtection="1">
      <protection locked="0"/>
    </xf>
    <xf numFmtId="0" fontId="1" fillId="0" borderId="24" xfId="1" applyFont="1" applyBorder="1" applyAlignment="1" applyProtection="1">
      <protection locked="0"/>
    </xf>
    <xf numFmtId="0" fontId="4" fillId="0" borderId="24" xfId="1" applyFont="1" applyFill="1" applyBorder="1" applyAlignment="1" applyProtection="1">
      <alignment horizontal="left"/>
      <protection locked="0"/>
    </xf>
    <xf numFmtId="0" fontId="1" fillId="0" borderId="25" xfId="1" applyFont="1" applyBorder="1" applyAlignment="1" applyProtection="1">
      <protection locked="0"/>
    </xf>
    <xf numFmtId="0" fontId="5" fillId="0" borderId="0" xfId="1" applyFont="1" applyBorder="1" applyProtection="1">
      <protection locked="0"/>
    </xf>
    <xf numFmtId="0" fontId="15" fillId="0" borderId="36" xfId="1" applyFont="1" applyBorder="1" applyAlignment="1" applyProtection="1">
      <alignment horizontal="left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0" fontId="1" fillId="0" borderId="5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Protection="1"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9" xfId="1" applyFont="1" applyBorder="1" applyProtection="1">
      <protection locked="0"/>
    </xf>
    <xf numFmtId="0" fontId="1" fillId="0" borderId="31" xfId="1" applyFont="1" applyBorder="1" applyProtection="1">
      <protection locked="0"/>
    </xf>
    <xf numFmtId="0" fontId="1" fillId="0" borderId="40" xfId="1" applyFont="1" applyFill="1" applyBorder="1" applyAlignment="1" applyProtection="1">
      <alignment horizontal="center"/>
      <protection locked="0"/>
    </xf>
    <xf numFmtId="0" fontId="1" fillId="0" borderId="10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1" fillId="0" borderId="17" xfId="1" applyFont="1" applyBorder="1" applyProtection="1">
      <protection locked="0"/>
    </xf>
    <xf numFmtId="0" fontId="1" fillId="0" borderId="23" xfId="1" applyFont="1" applyBorder="1" applyProtection="1">
      <protection locked="0"/>
    </xf>
    <xf numFmtId="0" fontId="1" fillId="0" borderId="19" xfId="1" applyFont="1" applyBorder="1" applyProtection="1">
      <protection locked="0"/>
    </xf>
    <xf numFmtId="0" fontId="1" fillId="0" borderId="20" xfId="1" applyFont="1" applyBorder="1" applyProtection="1">
      <protection locked="0"/>
    </xf>
    <xf numFmtId="0" fontId="5" fillId="0" borderId="38" xfId="1" applyFont="1" applyBorder="1" applyAlignment="1" applyProtection="1">
      <alignment horizontal="left"/>
      <protection locked="0"/>
    </xf>
    <xf numFmtId="0" fontId="5" fillId="0" borderId="13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1" fillId="0" borderId="36" xfId="1" applyFont="1" applyBorder="1" applyProtection="1">
      <protection locked="0"/>
    </xf>
    <xf numFmtId="0" fontId="1" fillId="0" borderId="14" xfId="1" applyFont="1" applyBorder="1" applyAlignment="1" applyProtection="1">
      <alignment horizontal="center"/>
      <protection locked="0"/>
    </xf>
    <xf numFmtId="0" fontId="1" fillId="0" borderId="39" xfId="1" applyFont="1" applyBorder="1" applyProtection="1">
      <protection locked="0"/>
    </xf>
    <xf numFmtId="0" fontId="1" fillId="0" borderId="2" xfId="1" applyFont="1" applyBorder="1" applyProtection="1">
      <protection locked="0"/>
    </xf>
    <xf numFmtId="0" fontId="1" fillId="0" borderId="11" xfId="1" applyFont="1" applyBorder="1" applyAlignment="1" applyProtection="1">
      <alignment horizontal="center"/>
      <protection locked="0"/>
    </xf>
    <xf numFmtId="0" fontId="1" fillId="0" borderId="12" xfId="1" applyFont="1" applyBorder="1" applyProtection="1">
      <protection locked="0"/>
    </xf>
    <xf numFmtId="0" fontId="1" fillId="0" borderId="18" xfId="1" applyFont="1" applyBorder="1" applyProtection="1">
      <protection locked="0"/>
    </xf>
    <xf numFmtId="0" fontId="1" fillId="0" borderId="24" xfId="1" applyFont="1" applyBorder="1" applyProtection="1">
      <protection locked="0"/>
    </xf>
    <xf numFmtId="0" fontId="1" fillId="0" borderId="25" xfId="1" applyFont="1" applyBorder="1" applyProtection="1">
      <protection locked="0"/>
    </xf>
    <xf numFmtId="0" fontId="1" fillId="0" borderId="37" xfId="1" applyFont="1" applyBorder="1" applyProtection="1">
      <protection locked="0"/>
    </xf>
    <xf numFmtId="0" fontId="5" fillId="0" borderId="37" xfId="1" applyFont="1" applyBorder="1" applyProtection="1">
      <protection locked="0"/>
    </xf>
    <xf numFmtId="2" fontId="10" fillId="2" borderId="1" xfId="0" applyNumberFormat="1" applyFont="1" applyFill="1" applyBorder="1" applyAlignment="1" applyProtection="1">
      <alignment horizontal="center"/>
      <protection hidden="1"/>
    </xf>
    <xf numFmtId="1" fontId="10" fillId="2" borderId="1" xfId="0" applyNumberFormat="1" applyFont="1" applyFill="1" applyBorder="1" applyAlignment="1" applyProtection="1">
      <alignment horizontal="center"/>
      <protection hidden="1"/>
    </xf>
    <xf numFmtId="164" fontId="16" fillId="2" borderId="1" xfId="0" applyNumberFormat="1" applyFont="1" applyFill="1" applyBorder="1" applyAlignment="1" applyProtection="1">
      <alignment horizontal="center"/>
      <protection hidden="1"/>
    </xf>
    <xf numFmtId="0" fontId="10" fillId="5" borderId="1" xfId="1" applyFont="1" applyFill="1" applyBorder="1" applyAlignment="1" applyProtection="1">
      <alignment horizontal="center"/>
      <protection hidden="1"/>
    </xf>
    <xf numFmtId="1" fontId="10" fillId="5" borderId="1" xfId="1" applyNumberFormat="1" applyFont="1" applyFill="1" applyBorder="1" applyAlignment="1" applyProtection="1">
      <alignment horizontal="center"/>
      <protection hidden="1"/>
    </xf>
    <xf numFmtId="1" fontId="22" fillId="5" borderId="1" xfId="1" applyNumberFormat="1" applyFont="1" applyFill="1" applyBorder="1" applyAlignment="1" applyProtection="1">
      <alignment horizontal="center"/>
      <protection hidden="1"/>
    </xf>
    <xf numFmtId="2" fontId="22" fillId="5" borderId="1" xfId="1" applyNumberFormat="1" applyFont="1" applyFill="1" applyBorder="1" applyAlignment="1" applyProtection="1">
      <alignment horizontal="center"/>
      <protection hidden="1"/>
    </xf>
    <xf numFmtId="1" fontId="22" fillId="5" borderId="11" xfId="1" applyNumberFormat="1" applyFont="1" applyFill="1" applyBorder="1" applyAlignment="1" applyProtection="1">
      <alignment horizontal="center"/>
      <protection hidden="1"/>
    </xf>
    <xf numFmtId="1" fontId="16" fillId="2" borderId="1" xfId="0" applyNumberFormat="1" applyFont="1" applyFill="1" applyBorder="1" applyAlignment="1" applyProtection="1">
      <alignment horizontal="center"/>
      <protection hidden="1"/>
    </xf>
    <xf numFmtId="0" fontId="1" fillId="6" borderId="1" xfId="1" applyFont="1" applyFill="1" applyBorder="1" applyAlignment="1" applyProtection="1">
      <alignment horizontal="center"/>
      <protection hidden="1"/>
    </xf>
    <xf numFmtId="1" fontId="1" fillId="6" borderId="14" xfId="1" applyNumberFormat="1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2" fontId="1" fillId="0" borderId="19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4" fontId="1" fillId="0" borderId="19" xfId="0" applyNumberFormat="1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protection locked="0"/>
    </xf>
    <xf numFmtId="0" fontId="17" fillId="0" borderId="24" xfId="0" applyFont="1" applyBorder="1" applyAlignment="1" applyProtection="1">
      <protection locked="0"/>
    </xf>
    <xf numFmtId="0" fontId="3" fillId="0" borderId="24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7" fillId="0" borderId="37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3" fontId="15" fillId="3" borderId="26" xfId="0" applyNumberFormat="1" applyFont="1" applyFill="1" applyBorder="1" applyAlignment="1" applyProtection="1">
      <alignment horizontal="center"/>
      <protection locked="0"/>
    </xf>
    <xf numFmtId="3" fontId="18" fillId="3" borderId="5" xfId="0" applyNumberFormat="1" applyFont="1" applyFill="1" applyBorder="1" applyAlignment="1" applyProtection="1">
      <alignment horizontal="center"/>
      <protection locked="0"/>
    </xf>
    <xf numFmtId="3" fontId="18" fillId="3" borderId="32" xfId="0" applyNumberFormat="1" applyFont="1" applyFill="1" applyBorder="1" applyAlignment="1" applyProtection="1">
      <alignment horizontal="center"/>
      <protection locked="0"/>
    </xf>
    <xf numFmtId="0" fontId="15" fillId="0" borderId="8" xfId="1" applyFont="1" applyBorder="1" applyAlignment="1" applyProtection="1">
      <alignment horizontal="left"/>
      <protection locked="0"/>
    </xf>
    <xf numFmtId="0" fontId="15" fillId="0" borderId="21" xfId="1" applyFont="1" applyBorder="1" applyAlignment="1" applyProtection="1">
      <alignment horizontal="lef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1" fillId="0" borderId="5" xfId="1" applyFont="1" applyBorder="1" applyAlignment="1" applyProtection="1">
      <alignment horizontal="left"/>
      <protection locked="0"/>
    </xf>
    <xf numFmtId="0" fontId="2" fillId="0" borderId="30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1" fillId="0" borderId="29" xfId="1" applyFont="1" applyBorder="1" applyAlignment="1" applyProtection="1">
      <alignment horizontal="center"/>
      <protection locked="0"/>
    </xf>
    <xf numFmtId="0" fontId="7" fillId="0" borderId="3" xfId="1" applyFont="1" applyFill="1" applyBorder="1" applyAlignment="1" applyProtection="1">
      <alignment horizontal="left"/>
      <protection locked="0"/>
    </xf>
    <xf numFmtId="0" fontId="7" fillId="0" borderId="15" xfId="1" applyFont="1" applyFill="1" applyBorder="1" applyAlignment="1" applyProtection="1">
      <alignment horizontal="left"/>
      <protection locked="0"/>
    </xf>
    <xf numFmtId="0" fontId="7" fillId="0" borderId="16" xfId="1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protection locked="0"/>
    </xf>
    <xf numFmtId="0" fontId="20" fillId="0" borderId="5" xfId="0" applyFont="1" applyBorder="1" applyAlignment="1" applyProtection="1">
      <protection locked="0"/>
    </xf>
    <xf numFmtId="0" fontId="20" fillId="0" borderId="7" xfId="0" applyFont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33" xfId="1" applyFont="1" applyBorder="1" applyAlignment="1" applyProtection="1">
      <alignment horizontal="left"/>
      <protection locked="0"/>
    </xf>
    <xf numFmtId="0" fontId="4" fillId="0" borderId="24" xfId="1" applyFont="1" applyBorder="1" applyAlignment="1" applyProtection="1">
      <alignment horizontal="left"/>
      <protection locked="0"/>
    </xf>
    <xf numFmtId="3" fontId="15" fillId="3" borderId="26" xfId="1" applyNumberFormat="1" applyFont="1" applyFill="1" applyBorder="1" applyAlignment="1" applyProtection="1">
      <alignment horizontal="left"/>
      <protection locked="0"/>
    </xf>
    <xf numFmtId="0" fontId="15" fillId="3" borderId="5" xfId="1" applyFont="1" applyFill="1" applyBorder="1" applyAlignment="1" applyProtection="1">
      <alignment horizontal="left"/>
      <protection locked="0"/>
    </xf>
    <xf numFmtId="0" fontId="15" fillId="3" borderId="32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1" fillId="0" borderId="10" xfId="1" applyFont="1" applyBorder="1" applyAlignment="1" applyProtection="1">
      <protection locked="0"/>
    </xf>
    <xf numFmtId="0" fontId="1" fillId="0" borderId="0" xfId="1" applyFont="1" applyBorder="1" applyAlignment="1" applyProtection="1">
      <protection locked="0"/>
    </xf>
    <xf numFmtId="0" fontId="2" fillId="0" borderId="23" xfId="1" applyFont="1" applyBorder="1" applyAlignment="1" applyProtection="1">
      <alignment horizontal="left" wrapText="1"/>
      <protection locked="0"/>
    </xf>
    <xf numFmtId="0" fontId="1" fillId="0" borderId="19" xfId="1" applyFont="1" applyBorder="1" applyAlignment="1" applyProtection="1">
      <alignment horizontal="left"/>
      <protection locked="0"/>
    </xf>
    <xf numFmtId="0" fontId="1" fillId="0" borderId="0" xfId="1" applyFont="1" applyBorder="1" applyAlignment="1" applyProtection="1">
      <alignment horizontal="left"/>
      <protection locked="0"/>
    </xf>
    <xf numFmtId="0" fontId="1" fillId="0" borderId="17" xfId="1" applyFont="1" applyBorder="1" applyAlignment="1" applyProtection="1">
      <alignment horizontal="left"/>
      <protection locked="0"/>
    </xf>
    <xf numFmtId="0" fontId="1" fillId="0" borderId="22" xfId="1" applyFont="1" applyBorder="1" applyAlignment="1" applyProtection="1">
      <protection locked="0"/>
    </xf>
    <xf numFmtId="0" fontId="7" fillId="0" borderId="30" xfId="1" applyFont="1" applyFill="1" applyBorder="1" applyAlignment="1" applyProtection="1">
      <alignment horizontal="left"/>
      <protection locked="0"/>
    </xf>
    <xf numFmtId="0" fontId="8" fillId="0" borderId="28" xfId="1" applyFont="1" applyFill="1" applyBorder="1" applyAlignment="1" applyProtection="1">
      <alignment horizontal="left"/>
      <protection locked="0"/>
    </xf>
    <xf numFmtId="0" fontId="8" fillId="0" borderId="19" xfId="1" applyFont="1" applyFill="1" applyBorder="1" applyAlignment="1" applyProtection="1">
      <alignment horizontal="left"/>
      <protection locked="0"/>
    </xf>
    <xf numFmtId="0" fontId="8" fillId="0" borderId="20" xfId="1" applyFont="1" applyFill="1" applyBorder="1" applyAlignment="1" applyProtection="1">
      <alignment horizontal="left"/>
      <protection locked="0"/>
    </xf>
    <xf numFmtId="0" fontId="1" fillId="0" borderId="12" xfId="1" applyFont="1" applyBorder="1" applyAlignment="1" applyProtection="1">
      <protection locked="0"/>
    </xf>
    <xf numFmtId="0" fontId="1" fillId="0" borderId="2" xfId="1" applyFont="1" applyBorder="1" applyAlignment="1" applyProtection="1">
      <protection locked="0"/>
    </xf>
    <xf numFmtId="0" fontId="1" fillId="0" borderId="27" xfId="1" applyFont="1" applyBorder="1" applyAlignment="1" applyProtection="1">
      <protection locked="0"/>
    </xf>
    <xf numFmtId="0" fontId="3" fillId="0" borderId="37" xfId="1" applyFont="1" applyBorder="1" applyAlignment="1" applyProtection="1">
      <alignment horizontal="left" vertical="justify" wrapText="1"/>
      <protection locked="0"/>
    </xf>
    <xf numFmtId="0" fontId="3" fillId="0" borderId="0" xfId="1" applyFont="1" applyBorder="1" applyAlignment="1" applyProtection="1">
      <alignment horizontal="left" vertical="justify"/>
      <protection locked="0"/>
    </xf>
    <xf numFmtId="0" fontId="3" fillId="0" borderId="0" xfId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0" borderId="37" xfId="1" applyFont="1" applyBorder="1" applyAlignment="1" applyProtection="1">
      <alignment horizontal="left" vertical="justify"/>
      <protection locked="0"/>
    </xf>
    <xf numFmtId="0" fontId="3" fillId="0" borderId="39" xfId="1" applyFont="1" applyBorder="1" applyAlignment="1" applyProtection="1">
      <alignment horizontal="left" vertical="justify"/>
      <protection locked="0"/>
    </xf>
    <xf numFmtId="0" fontId="3" fillId="0" borderId="2" xfId="1" applyFont="1" applyBorder="1" applyAlignment="1" applyProtection="1">
      <alignment horizontal="left" vertical="justify"/>
      <protection locked="0"/>
    </xf>
    <xf numFmtId="0" fontId="3" fillId="0" borderId="2" xfId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Normal" xfId="0" builtinId="0"/>
    <cellStyle name="Normal_Ashby nutrient balance (725L) 160604ab" xfId="1"/>
  </cellStyles>
  <dxfs count="0"/>
  <tableStyles count="0" defaultTableStyle="TableStyleMedium2" defaultPivotStyle="PivotStyleLight16"/>
  <colors>
    <mruColors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55"/>
  <sheetViews>
    <sheetView tabSelected="1" topLeftCell="A7" zoomScale="80" zoomScaleNormal="80" workbookViewId="0">
      <selection activeCell="A4" sqref="A4:Q4"/>
    </sheetView>
  </sheetViews>
  <sheetFormatPr defaultColWidth="9" defaultRowHeight="15.75" x14ac:dyDescent="0.25"/>
  <cols>
    <col min="1" max="1" width="34" style="4" customWidth="1"/>
    <col min="2" max="2" width="9.25" style="4" customWidth="1"/>
    <col min="3" max="3" width="13" style="53" bestFit="1" customWidth="1"/>
    <col min="4" max="4" width="9.25" style="53" customWidth="1"/>
    <col min="5" max="5" width="10.375" style="4" customWidth="1"/>
    <col min="6" max="6" width="11.625" style="4" customWidth="1"/>
    <col min="7" max="16" width="8.875" style="4" customWidth="1"/>
    <col min="17" max="17" width="8.875" style="76" customWidth="1"/>
    <col min="18" max="16384" width="9" style="4"/>
  </cols>
  <sheetData>
    <row r="1" spans="1:19" ht="30" x14ac:dyDescent="0.4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5"/>
      <c r="Q1" s="4"/>
    </row>
    <row r="2" spans="1:19" ht="30.75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3"/>
      <c r="L2" s="3"/>
      <c r="Q2" s="4"/>
    </row>
    <row r="3" spans="1:19" s="12" customFormat="1" ht="21" customHeight="1" thickBot="1" x14ac:dyDescent="0.3">
      <c r="A3" s="7" t="s">
        <v>109</v>
      </c>
      <c r="B3" s="8"/>
      <c r="C3" s="8"/>
      <c r="D3" s="8"/>
      <c r="E3" s="8"/>
      <c r="F3" s="8"/>
      <c r="G3" s="8"/>
      <c r="H3" s="8"/>
      <c r="I3" s="8"/>
      <c r="J3" s="9"/>
      <c r="K3" s="10"/>
      <c r="L3" s="10"/>
      <c r="M3" s="10"/>
      <c r="N3" s="10"/>
      <c r="O3" s="10"/>
      <c r="P3" s="10"/>
      <c r="Q3" s="11"/>
    </row>
    <row r="4" spans="1:19" ht="30" customHeight="1" x14ac:dyDescent="0.4">
      <c r="A4" s="156" t="s">
        <v>125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8"/>
      <c r="N4" s="158"/>
      <c r="O4" s="158"/>
      <c r="P4" s="158"/>
      <c r="Q4" s="159"/>
    </row>
    <row r="5" spans="1:19" ht="27" customHeight="1" x14ac:dyDescent="0.35">
      <c r="A5" s="13" t="s">
        <v>79</v>
      </c>
      <c r="B5" s="169" t="s">
        <v>121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</row>
    <row r="6" spans="1:19" ht="27" customHeight="1" thickBot="1" x14ac:dyDescent="0.4">
      <c r="A6" s="14" t="s">
        <v>99</v>
      </c>
      <c r="B6" s="15"/>
      <c r="C6" s="16"/>
      <c r="D6" s="16"/>
      <c r="E6" s="17"/>
      <c r="F6" s="172" t="s">
        <v>100</v>
      </c>
      <c r="G6" s="173"/>
      <c r="H6" s="16"/>
      <c r="I6" s="16"/>
      <c r="J6" s="16"/>
      <c r="K6" s="16"/>
      <c r="L6" s="16"/>
      <c r="M6" s="16"/>
      <c r="N6" s="16"/>
      <c r="O6" s="16"/>
      <c r="P6" s="16"/>
      <c r="Q6" s="18"/>
    </row>
    <row r="7" spans="1:19" ht="24" customHeight="1" thickBot="1" x14ac:dyDescent="0.3">
      <c r="A7" s="19" t="s">
        <v>85</v>
      </c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2"/>
    </row>
    <row r="8" spans="1:19" x14ac:dyDescent="0.25">
      <c r="A8" s="23" t="s">
        <v>0</v>
      </c>
      <c r="B8" s="24" t="s">
        <v>1</v>
      </c>
      <c r="C8" s="25">
        <v>750</v>
      </c>
      <c r="D8" s="24" t="s">
        <v>54</v>
      </c>
      <c r="E8" s="5" t="s">
        <v>101</v>
      </c>
      <c r="F8" s="5"/>
      <c r="G8" s="26"/>
      <c r="H8" s="5"/>
      <c r="I8" s="5"/>
      <c r="J8" s="5"/>
      <c r="K8" s="5"/>
      <c r="L8" s="5"/>
      <c r="M8" s="5"/>
      <c r="N8" s="5"/>
      <c r="O8" s="5"/>
      <c r="P8" s="5"/>
      <c r="Q8" s="27"/>
    </row>
    <row r="9" spans="1:19" x14ac:dyDescent="0.25">
      <c r="A9" s="28" t="s">
        <v>94</v>
      </c>
      <c r="B9" s="29" t="s">
        <v>93</v>
      </c>
      <c r="C9" s="30">
        <v>3.5</v>
      </c>
      <c r="D9" s="29" t="s">
        <v>76</v>
      </c>
      <c r="E9" s="26" t="s">
        <v>102</v>
      </c>
      <c r="F9" s="31"/>
      <c r="G9" s="26"/>
      <c r="H9" s="26"/>
      <c r="I9" s="5"/>
      <c r="J9" s="5"/>
      <c r="K9" s="5"/>
      <c r="L9" s="5"/>
      <c r="M9" s="5"/>
      <c r="N9" s="5"/>
      <c r="O9" s="5"/>
      <c r="P9" s="5"/>
      <c r="Q9" s="27"/>
    </row>
    <row r="10" spans="1:19" ht="18.75" x14ac:dyDescent="0.25">
      <c r="A10" s="28" t="s">
        <v>75</v>
      </c>
      <c r="B10" s="29" t="s">
        <v>39</v>
      </c>
      <c r="C10" s="80">
        <v>267</v>
      </c>
      <c r="D10" s="29" t="s">
        <v>74</v>
      </c>
      <c r="E10" s="32">
        <v>1</v>
      </c>
      <c r="F10" s="26"/>
      <c r="G10" s="26"/>
      <c r="H10" s="26"/>
      <c r="I10" s="5"/>
      <c r="J10" s="5"/>
      <c r="K10" s="5"/>
      <c r="L10" s="5"/>
      <c r="M10" s="5"/>
      <c r="N10" s="5"/>
      <c r="O10" s="5"/>
      <c r="P10" s="5"/>
      <c r="Q10" s="27"/>
    </row>
    <row r="11" spans="1:19" ht="18.75" x14ac:dyDescent="0.25">
      <c r="A11" s="33" t="s">
        <v>23</v>
      </c>
      <c r="B11" s="29" t="s">
        <v>33</v>
      </c>
      <c r="C11" s="81" t="s">
        <v>91</v>
      </c>
      <c r="D11" s="29" t="s">
        <v>78</v>
      </c>
      <c r="E11" s="26" t="s">
        <v>106</v>
      </c>
      <c r="F11" s="26"/>
      <c r="G11" s="26"/>
      <c r="H11" s="26"/>
      <c r="I11" s="5"/>
      <c r="J11" s="5"/>
      <c r="K11" s="5"/>
      <c r="L11" s="5"/>
      <c r="M11" s="5"/>
      <c r="N11" s="5"/>
      <c r="O11" s="5"/>
      <c r="P11" s="5"/>
      <c r="Q11" s="27"/>
    </row>
    <row r="12" spans="1:19" x14ac:dyDescent="0.25">
      <c r="A12" s="33" t="s">
        <v>97</v>
      </c>
      <c r="B12" s="29" t="s">
        <v>96</v>
      </c>
      <c r="C12" s="30">
        <v>1</v>
      </c>
      <c r="D12" s="29" t="s">
        <v>77</v>
      </c>
      <c r="E12" s="26" t="s">
        <v>103</v>
      </c>
      <c r="F12" s="26"/>
      <c r="G12" s="26"/>
      <c r="H12" s="26"/>
      <c r="I12" s="5"/>
      <c r="J12" s="5"/>
      <c r="K12" s="5"/>
      <c r="L12" s="5"/>
      <c r="M12" s="5"/>
      <c r="N12" s="5"/>
      <c r="O12" s="5"/>
      <c r="P12" s="5"/>
      <c r="Q12" s="27"/>
    </row>
    <row r="13" spans="1:19" x14ac:dyDescent="0.25">
      <c r="A13" s="28" t="s">
        <v>89</v>
      </c>
      <c r="B13" s="163" t="s">
        <v>120</v>
      </c>
      <c r="C13" s="164"/>
      <c r="D13" s="165"/>
      <c r="E13" s="26" t="s">
        <v>105</v>
      </c>
      <c r="F13" s="26"/>
      <c r="G13" s="26"/>
      <c r="H13" s="26"/>
      <c r="I13" s="5"/>
      <c r="J13" s="5"/>
      <c r="K13" s="5"/>
      <c r="L13" s="5"/>
      <c r="M13" s="5"/>
      <c r="N13" s="5"/>
      <c r="O13" s="5"/>
      <c r="P13" s="5"/>
      <c r="Q13" s="27"/>
    </row>
    <row r="14" spans="1:19" x14ac:dyDescent="0.25">
      <c r="A14" s="28" t="s">
        <v>90</v>
      </c>
      <c r="B14" s="166" t="s">
        <v>120</v>
      </c>
      <c r="C14" s="167"/>
      <c r="D14" s="168"/>
      <c r="E14" s="26" t="s">
        <v>105</v>
      </c>
      <c r="F14" s="5"/>
      <c r="G14" s="26"/>
      <c r="H14" s="26"/>
      <c r="I14" s="5"/>
      <c r="J14" s="5"/>
      <c r="K14" s="5"/>
      <c r="L14" s="5"/>
      <c r="M14" s="5"/>
      <c r="N14" s="5"/>
      <c r="O14" s="5"/>
      <c r="P14" s="5"/>
      <c r="Q14" s="27"/>
    </row>
    <row r="15" spans="1:19" ht="16.5" thickBot="1" x14ac:dyDescent="0.3">
      <c r="A15" s="34"/>
      <c r="B15" s="5"/>
      <c r="C15" s="35"/>
      <c r="D15" s="3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7"/>
      <c r="S15" s="5"/>
    </row>
    <row r="16" spans="1:19" s="39" customFormat="1" ht="13.5" thickBot="1" x14ac:dyDescent="0.25">
      <c r="A16" s="36" t="s">
        <v>3</v>
      </c>
      <c r="B16" s="37" t="s">
        <v>4</v>
      </c>
      <c r="C16" s="37" t="s">
        <v>5</v>
      </c>
      <c r="D16" s="37" t="s">
        <v>6</v>
      </c>
      <c r="E16" s="37" t="s">
        <v>7</v>
      </c>
      <c r="F16" s="37" t="s">
        <v>8</v>
      </c>
      <c r="G16" s="37" t="s">
        <v>9</v>
      </c>
      <c r="H16" s="37" t="s">
        <v>10</v>
      </c>
      <c r="I16" s="37" t="s">
        <v>11</v>
      </c>
      <c r="J16" s="37" t="s">
        <v>12</v>
      </c>
      <c r="K16" s="37" t="s">
        <v>13</v>
      </c>
      <c r="L16" s="37" t="s">
        <v>14</v>
      </c>
      <c r="M16" s="37" t="s">
        <v>15</v>
      </c>
      <c r="N16" s="37" t="s">
        <v>16</v>
      </c>
      <c r="O16" s="37" t="s">
        <v>17</v>
      </c>
      <c r="P16" s="37" t="s">
        <v>18</v>
      </c>
      <c r="Q16" s="38" t="s">
        <v>19</v>
      </c>
      <c r="S16" s="40"/>
    </row>
    <row r="17" spans="1:131" s="39" customFormat="1" ht="12.75" x14ac:dyDescent="0.2">
      <c r="A17" s="41" t="s">
        <v>20</v>
      </c>
      <c r="B17" s="40" t="s">
        <v>31</v>
      </c>
      <c r="C17" s="40"/>
      <c r="D17" s="40" t="s">
        <v>44</v>
      </c>
      <c r="E17" s="144">
        <v>31</v>
      </c>
      <c r="F17" s="144">
        <v>28</v>
      </c>
      <c r="G17" s="144">
        <v>31</v>
      </c>
      <c r="H17" s="144">
        <v>30</v>
      </c>
      <c r="I17" s="144">
        <v>31</v>
      </c>
      <c r="J17" s="144">
        <v>30</v>
      </c>
      <c r="K17" s="144">
        <v>31</v>
      </c>
      <c r="L17" s="144">
        <v>31</v>
      </c>
      <c r="M17" s="144">
        <v>30</v>
      </c>
      <c r="N17" s="144">
        <v>31</v>
      </c>
      <c r="O17" s="144">
        <v>30</v>
      </c>
      <c r="P17" s="144">
        <v>31</v>
      </c>
      <c r="Q17" s="145">
        <f>SUM(E17:P17)</f>
        <v>365</v>
      </c>
    </row>
    <row r="18" spans="1:131" s="46" customFormat="1" ht="12.75" x14ac:dyDescent="0.2">
      <c r="A18" s="42" t="s">
        <v>21</v>
      </c>
      <c r="B18" s="43" t="s">
        <v>2</v>
      </c>
      <c r="C18" s="43"/>
      <c r="D18" s="43" t="s">
        <v>45</v>
      </c>
      <c r="E18" s="44">
        <v>45.4</v>
      </c>
      <c r="F18" s="44">
        <v>42.5</v>
      </c>
      <c r="G18" s="44">
        <v>48.9</v>
      </c>
      <c r="H18" s="44">
        <v>48.2</v>
      </c>
      <c r="I18" s="44">
        <v>51.7</v>
      </c>
      <c r="J18" s="44">
        <v>45.7</v>
      </c>
      <c r="K18" s="44">
        <v>41.4</v>
      </c>
      <c r="L18" s="44">
        <v>46</v>
      </c>
      <c r="M18" s="44">
        <v>51.7</v>
      </c>
      <c r="N18" s="44">
        <v>58.1</v>
      </c>
      <c r="O18" s="44">
        <v>63.8</v>
      </c>
      <c r="P18" s="44">
        <v>54.3</v>
      </c>
      <c r="Q18" s="145">
        <f>SUM(E18:P18)</f>
        <v>597.69999999999993</v>
      </c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</row>
    <row r="19" spans="1:131" s="46" customFormat="1" ht="12.75" x14ac:dyDescent="0.2">
      <c r="A19" s="42" t="s">
        <v>22</v>
      </c>
      <c r="B19" s="43" t="s">
        <v>32</v>
      </c>
      <c r="C19" s="43"/>
      <c r="D19" s="43" t="s">
        <v>45</v>
      </c>
      <c r="E19" s="44">
        <v>198.4</v>
      </c>
      <c r="F19" s="44">
        <v>162.4</v>
      </c>
      <c r="G19" s="44">
        <v>136.4</v>
      </c>
      <c r="H19" s="44">
        <v>87</v>
      </c>
      <c r="I19" s="44">
        <v>52.7</v>
      </c>
      <c r="J19" s="44">
        <v>42</v>
      </c>
      <c r="K19" s="44">
        <v>46.5</v>
      </c>
      <c r="L19" s="44">
        <v>65.099999999999994</v>
      </c>
      <c r="M19" s="44">
        <v>93</v>
      </c>
      <c r="N19" s="44">
        <v>124</v>
      </c>
      <c r="O19" s="44">
        <v>153</v>
      </c>
      <c r="P19" s="44">
        <v>186</v>
      </c>
      <c r="Q19" s="145">
        <f>SUM(E19:P19)</f>
        <v>1346.5</v>
      </c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</row>
    <row r="20" spans="1:131" s="39" customFormat="1" ht="12.75" x14ac:dyDescent="0.2">
      <c r="A20" s="47" t="s">
        <v>23</v>
      </c>
      <c r="B20" s="48" t="s">
        <v>33</v>
      </c>
      <c r="C20" s="48"/>
      <c r="D20" s="43" t="s">
        <v>78</v>
      </c>
      <c r="E20" s="146">
        <v>0.8</v>
      </c>
      <c r="F20" s="146">
        <v>0.8</v>
      </c>
      <c r="G20" s="146">
        <v>0.7</v>
      </c>
      <c r="H20" s="146">
        <v>0.7</v>
      </c>
      <c r="I20" s="146">
        <v>0.6</v>
      </c>
      <c r="J20" s="146">
        <v>0.6</v>
      </c>
      <c r="K20" s="146">
        <v>0.6</v>
      </c>
      <c r="L20" s="146">
        <v>0.6</v>
      </c>
      <c r="M20" s="146">
        <v>0.7</v>
      </c>
      <c r="N20" s="146">
        <v>0.8</v>
      </c>
      <c r="O20" s="146">
        <v>0.8</v>
      </c>
      <c r="P20" s="146">
        <v>0.8</v>
      </c>
      <c r="Q20" s="154" t="s">
        <v>55</v>
      </c>
    </row>
    <row r="21" spans="1:131" ht="18" x14ac:dyDescent="0.25">
      <c r="A21" s="49" t="s">
        <v>24</v>
      </c>
      <c r="B21" s="5"/>
      <c r="C21" s="35"/>
      <c r="D21" s="147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155"/>
    </row>
    <row r="22" spans="1:131" ht="15" x14ac:dyDescent="0.2">
      <c r="A22" s="41" t="s">
        <v>25</v>
      </c>
      <c r="B22" s="40" t="s">
        <v>34</v>
      </c>
      <c r="C22" s="40" t="s">
        <v>41</v>
      </c>
      <c r="D22" s="40" t="s">
        <v>45</v>
      </c>
      <c r="E22" s="148">
        <f>E19*E20</f>
        <v>158.72000000000003</v>
      </c>
      <c r="F22" s="148">
        <f t="shared" ref="F22:P22" si="0">F19*F20</f>
        <v>129.92000000000002</v>
      </c>
      <c r="G22" s="148">
        <f t="shared" si="0"/>
        <v>95.48</v>
      </c>
      <c r="H22" s="148">
        <f t="shared" si="0"/>
        <v>60.9</v>
      </c>
      <c r="I22" s="148">
        <f t="shared" si="0"/>
        <v>31.62</v>
      </c>
      <c r="J22" s="148">
        <f t="shared" si="0"/>
        <v>25.2</v>
      </c>
      <c r="K22" s="148">
        <f t="shared" si="0"/>
        <v>27.9</v>
      </c>
      <c r="L22" s="148">
        <f t="shared" si="0"/>
        <v>39.059999999999995</v>
      </c>
      <c r="M22" s="148">
        <f t="shared" si="0"/>
        <v>65.099999999999994</v>
      </c>
      <c r="N22" s="148">
        <f t="shared" si="0"/>
        <v>99.2</v>
      </c>
      <c r="O22" s="148">
        <f t="shared" si="0"/>
        <v>122.4</v>
      </c>
      <c r="P22" s="148">
        <f t="shared" si="0"/>
        <v>148.80000000000001</v>
      </c>
      <c r="Q22" s="145">
        <f>SUM(E22:P22)</f>
        <v>1004.3</v>
      </c>
    </row>
    <row r="23" spans="1:131" s="39" customFormat="1" ht="12.75" x14ac:dyDescent="0.2">
      <c r="A23" s="41" t="s">
        <v>26</v>
      </c>
      <c r="B23" s="40" t="s">
        <v>35</v>
      </c>
      <c r="C23" s="40" t="s">
        <v>95</v>
      </c>
      <c r="D23" s="40" t="s">
        <v>45</v>
      </c>
      <c r="E23" s="149">
        <f>C9*E17</f>
        <v>108.5</v>
      </c>
      <c r="F23" s="144">
        <f>C9*F17</f>
        <v>98</v>
      </c>
      <c r="G23" s="149">
        <f>C9*G17</f>
        <v>108.5</v>
      </c>
      <c r="H23" s="149">
        <f>C9*H17</f>
        <v>105</v>
      </c>
      <c r="I23" s="149">
        <f>C9*I17</f>
        <v>108.5</v>
      </c>
      <c r="J23" s="149">
        <f>C9*J17</f>
        <v>105</v>
      </c>
      <c r="K23" s="149">
        <f>C9*K17</f>
        <v>108.5</v>
      </c>
      <c r="L23" s="149">
        <f>C9*L17</f>
        <v>108.5</v>
      </c>
      <c r="M23" s="149">
        <f>C9*M17</f>
        <v>105</v>
      </c>
      <c r="N23" s="149">
        <f>C9*N17</f>
        <v>108.5</v>
      </c>
      <c r="O23" s="149">
        <f>C9*O17</f>
        <v>105</v>
      </c>
      <c r="P23" s="149">
        <f>C9*P17</f>
        <v>108.5</v>
      </c>
      <c r="Q23" s="150">
        <f>SUM(E23:P23)</f>
        <v>1277.5</v>
      </c>
    </row>
    <row r="24" spans="1:131" s="39" customFormat="1" ht="12.75" x14ac:dyDescent="0.2">
      <c r="A24" s="47" t="s">
        <v>27</v>
      </c>
      <c r="B24" s="48"/>
      <c r="C24" s="48" t="s">
        <v>42</v>
      </c>
      <c r="D24" s="48" t="s">
        <v>45</v>
      </c>
      <c r="E24" s="151">
        <f>SUM(E22:E23)</f>
        <v>267.22000000000003</v>
      </c>
      <c r="F24" s="152">
        <f t="shared" ref="F24:Q24" si="1">SUM(F22:F23)</f>
        <v>227.92000000000002</v>
      </c>
      <c r="G24" s="151">
        <f t="shared" si="1"/>
        <v>203.98000000000002</v>
      </c>
      <c r="H24" s="151">
        <f t="shared" si="1"/>
        <v>165.9</v>
      </c>
      <c r="I24" s="151">
        <f t="shared" si="1"/>
        <v>140.12</v>
      </c>
      <c r="J24" s="151">
        <f t="shared" si="1"/>
        <v>130.19999999999999</v>
      </c>
      <c r="K24" s="151">
        <f t="shared" si="1"/>
        <v>136.4</v>
      </c>
      <c r="L24" s="151">
        <f t="shared" si="1"/>
        <v>147.56</v>
      </c>
      <c r="M24" s="151">
        <f t="shared" si="1"/>
        <v>170.1</v>
      </c>
      <c r="N24" s="151">
        <f t="shared" si="1"/>
        <v>207.7</v>
      </c>
      <c r="O24" s="151">
        <f t="shared" si="1"/>
        <v>227.4</v>
      </c>
      <c r="P24" s="151">
        <f t="shared" si="1"/>
        <v>257.3</v>
      </c>
      <c r="Q24" s="153">
        <f t="shared" si="1"/>
        <v>2281.8000000000002</v>
      </c>
    </row>
    <row r="25" spans="1:131" s="39" customFormat="1" ht="18" x14ac:dyDescent="0.25">
      <c r="A25" s="49" t="s">
        <v>28</v>
      </c>
      <c r="B25" s="5"/>
      <c r="C25" s="35"/>
      <c r="D25" s="3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155"/>
    </row>
    <row r="26" spans="1:131" ht="15" x14ac:dyDescent="0.2">
      <c r="A26" s="41" t="s">
        <v>49</v>
      </c>
      <c r="B26" s="40" t="s">
        <v>50</v>
      </c>
      <c r="C26" s="40" t="s">
        <v>98</v>
      </c>
      <c r="D26" s="40" t="s">
        <v>45</v>
      </c>
      <c r="E26" s="144">
        <f>E18*C12</f>
        <v>45.4</v>
      </c>
      <c r="F26" s="144">
        <f>F18*C12</f>
        <v>42.5</v>
      </c>
      <c r="G26" s="144">
        <f>G18*C12</f>
        <v>48.9</v>
      </c>
      <c r="H26" s="144">
        <f>H18*C12</f>
        <v>48.2</v>
      </c>
      <c r="I26" s="144">
        <f>I18*C12</f>
        <v>51.7</v>
      </c>
      <c r="J26" s="144">
        <f>J18*C12</f>
        <v>45.7</v>
      </c>
      <c r="K26" s="144">
        <f>K18*C12</f>
        <v>41.4</v>
      </c>
      <c r="L26" s="144">
        <f>L18*C12</f>
        <v>46</v>
      </c>
      <c r="M26" s="144">
        <f>M18*C12</f>
        <v>51.7</v>
      </c>
      <c r="N26" s="144">
        <f>N18*C12</f>
        <v>58.1</v>
      </c>
      <c r="O26" s="144">
        <f>O18*C12</f>
        <v>63.8</v>
      </c>
      <c r="P26" s="144">
        <f>P18*C12</f>
        <v>54.3</v>
      </c>
      <c r="Q26" s="145">
        <f>SUM(E26:P26)</f>
        <v>597.69999999999993</v>
      </c>
    </row>
    <row r="27" spans="1:131" ht="15" x14ac:dyDescent="0.2">
      <c r="A27" s="41" t="s">
        <v>92</v>
      </c>
      <c r="B27" s="40" t="s">
        <v>36</v>
      </c>
      <c r="C27" s="40" t="s">
        <v>48</v>
      </c>
      <c r="D27" s="40" t="s">
        <v>45</v>
      </c>
      <c r="E27" s="149">
        <f>(C8*E17)/C10</f>
        <v>87.078651685393254</v>
      </c>
      <c r="F27" s="149">
        <f>(C8*F17)/C10</f>
        <v>78.651685393258433</v>
      </c>
      <c r="G27" s="149">
        <f>(C8*G17)/C10</f>
        <v>87.078651685393254</v>
      </c>
      <c r="H27" s="149">
        <f>(C8*H17)/C10</f>
        <v>84.269662921348313</v>
      </c>
      <c r="I27" s="149">
        <f>(C8*I17)/C10</f>
        <v>87.078651685393254</v>
      </c>
      <c r="J27" s="149">
        <f>(C8*J17)/C10</f>
        <v>84.269662921348313</v>
      </c>
      <c r="K27" s="149">
        <f>(C8*K17)/C10</f>
        <v>87.078651685393254</v>
      </c>
      <c r="L27" s="149">
        <f>(C8*L17)/C10</f>
        <v>87.078651685393254</v>
      </c>
      <c r="M27" s="149">
        <f>(C8*M17)/C10</f>
        <v>84.269662921348313</v>
      </c>
      <c r="N27" s="149">
        <f>C8*N17/C10</f>
        <v>87.078651685393254</v>
      </c>
      <c r="O27" s="149">
        <f>C8*O17/C10</f>
        <v>84.269662921348313</v>
      </c>
      <c r="P27" s="149">
        <f>C8*P17/C10</f>
        <v>87.078651685393254</v>
      </c>
      <c r="Q27" s="150">
        <f>SUM(E27:P27)</f>
        <v>1025.2808988764043</v>
      </c>
    </row>
    <row r="28" spans="1:131" s="39" customFormat="1" ht="12.75" x14ac:dyDescent="0.2">
      <c r="A28" s="47" t="s">
        <v>29</v>
      </c>
      <c r="B28" s="48"/>
      <c r="C28" s="48" t="s">
        <v>51</v>
      </c>
      <c r="D28" s="48" t="s">
        <v>45</v>
      </c>
      <c r="E28" s="151">
        <f>SUM(E26:E27)</f>
        <v>132.47865168539326</v>
      </c>
      <c r="F28" s="151">
        <f>SUM(F26:F27)</f>
        <v>121.15168539325843</v>
      </c>
      <c r="G28" s="151">
        <f t="shared" ref="G28:Q28" si="2">SUM(G26:G27)</f>
        <v>135.97865168539326</v>
      </c>
      <c r="H28" s="151">
        <f t="shared" si="2"/>
        <v>132.46966292134832</v>
      </c>
      <c r="I28" s="151">
        <f t="shared" si="2"/>
        <v>138.77865168539324</v>
      </c>
      <c r="J28" s="151">
        <f t="shared" si="2"/>
        <v>129.96966292134832</v>
      </c>
      <c r="K28" s="151">
        <f t="shared" si="2"/>
        <v>128.47865168539326</v>
      </c>
      <c r="L28" s="151">
        <f t="shared" si="2"/>
        <v>133.07865168539325</v>
      </c>
      <c r="M28" s="151">
        <f t="shared" si="2"/>
        <v>135.96966292134832</v>
      </c>
      <c r="N28" s="151">
        <f t="shared" si="2"/>
        <v>145.17865168539325</v>
      </c>
      <c r="O28" s="151">
        <f t="shared" si="2"/>
        <v>148.06966292134831</v>
      </c>
      <c r="P28" s="151">
        <f t="shared" si="2"/>
        <v>141.37865168539327</v>
      </c>
      <c r="Q28" s="153">
        <f t="shared" si="2"/>
        <v>1622.9808988764044</v>
      </c>
    </row>
    <row r="29" spans="1:131" s="39" customFormat="1" ht="15.75" customHeight="1" x14ac:dyDescent="0.25">
      <c r="A29" s="49" t="s">
        <v>80</v>
      </c>
      <c r="B29" s="40"/>
      <c r="C29" s="40"/>
      <c r="D29" s="4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1"/>
    </row>
    <row r="30" spans="1:131" s="39" customFormat="1" ht="15" x14ac:dyDescent="0.2">
      <c r="A30" s="41" t="s">
        <v>53</v>
      </c>
      <c r="B30" s="52"/>
      <c r="C30" s="35"/>
      <c r="D30" s="40" t="s">
        <v>45</v>
      </c>
      <c r="E30" s="149">
        <v>0</v>
      </c>
      <c r="F30" s="149">
        <f t="shared" ref="F30:P30" si="3">E32</f>
        <v>0</v>
      </c>
      <c r="G30" s="149">
        <f t="shared" si="3"/>
        <v>0</v>
      </c>
      <c r="H30" s="149">
        <f t="shared" si="3"/>
        <v>0</v>
      </c>
      <c r="I30" s="149">
        <f t="shared" si="3"/>
        <v>0</v>
      </c>
      <c r="J30" s="149">
        <f t="shared" si="3"/>
        <v>0</v>
      </c>
      <c r="K30" s="149">
        <f t="shared" si="3"/>
        <v>0</v>
      </c>
      <c r="L30" s="149">
        <f t="shared" si="3"/>
        <v>0</v>
      </c>
      <c r="M30" s="149">
        <f t="shared" si="3"/>
        <v>0</v>
      </c>
      <c r="N30" s="149">
        <f t="shared" si="3"/>
        <v>0</v>
      </c>
      <c r="O30" s="149">
        <f t="shared" si="3"/>
        <v>0</v>
      </c>
      <c r="P30" s="149">
        <f t="shared" si="3"/>
        <v>0</v>
      </c>
      <c r="Q30" s="82"/>
    </row>
    <row r="31" spans="1:131" s="39" customFormat="1" ht="12.75" x14ac:dyDescent="0.2">
      <c r="A31" s="41" t="s">
        <v>81</v>
      </c>
      <c r="B31" s="40" t="s">
        <v>37</v>
      </c>
      <c r="C31" s="40" t="s">
        <v>52</v>
      </c>
      <c r="D31" s="40" t="s">
        <v>45</v>
      </c>
      <c r="E31" s="149">
        <f t="shared" ref="E31:P31" si="4">E28-E24</f>
        <v>-134.74134831460677</v>
      </c>
      <c r="F31" s="149">
        <f t="shared" si="4"/>
        <v>-106.76831460674158</v>
      </c>
      <c r="G31" s="149">
        <f t="shared" si="4"/>
        <v>-68.001348314606759</v>
      </c>
      <c r="H31" s="149">
        <f t="shared" si="4"/>
        <v>-33.430337078651689</v>
      </c>
      <c r="I31" s="149">
        <f t="shared" si="4"/>
        <v>-1.341348314606762</v>
      </c>
      <c r="J31" s="149">
        <f t="shared" si="4"/>
        <v>-0.2303370786516723</v>
      </c>
      <c r="K31" s="149">
        <f t="shared" si="4"/>
        <v>-7.921348314606746</v>
      </c>
      <c r="L31" s="149">
        <f t="shared" si="4"/>
        <v>-14.481348314606748</v>
      </c>
      <c r="M31" s="149">
        <f t="shared" si="4"/>
        <v>-34.130337078651678</v>
      </c>
      <c r="N31" s="149">
        <f t="shared" si="4"/>
        <v>-62.52134831460674</v>
      </c>
      <c r="O31" s="149">
        <f t="shared" si="4"/>
        <v>-79.330337078651695</v>
      </c>
      <c r="P31" s="149">
        <f t="shared" si="4"/>
        <v>-115.92134831460675</v>
      </c>
      <c r="Q31" s="84"/>
    </row>
    <row r="32" spans="1:131" s="53" customFormat="1" ht="12.75" x14ac:dyDescent="0.2">
      <c r="A32" s="41" t="s">
        <v>30</v>
      </c>
      <c r="B32" s="40" t="s">
        <v>38</v>
      </c>
      <c r="C32" s="40"/>
      <c r="D32" s="40" t="s">
        <v>46</v>
      </c>
      <c r="E32" s="149">
        <f>IF(E30+E31&gt;0,E30+E31,0)</f>
        <v>0</v>
      </c>
      <c r="F32" s="149">
        <f>IF(F30+F31&gt;0,F30+F31,0)</f>
        <v>0</v>
      </c>
      <c r="G32" s="149">
        <f>IF(G30+G31&gt;0,G30+G31,0)</f>
        <v>0</v>
      </c>
      <c r="H32" s="149">
        <f t="shared" ref="H32:P32" si="5">IF(H30+H31&gt;0,H30+H31,0)</f>
        <v>0</v>
      </c>
      <c r="I32" s="149">
        <f t="shared" si="5"/>
        <v>0</v>
      </c>
      <c r="J32" s="149">
        <f t="shared" si="5"/>
        <v>0</v>
      </c>
      <c r="K32" s="149">
        <f t="shared" si="5"/>
        <v>0</v>
      </c>
      <c r="L32" s="149">
        <f t="shared" si="5"/>
        <v>0</v>
      </c>
      <c r="M32" s="149">
        <f t="shared" si="5"/>
        <v>0</v>
      </c>
      <c r="N32" s="149">
        <f t="shared" si="5"/>
        <v>0</v>
      </c>
      <c r="O32" s="149">
        <f t="shared" si="5"/>
        <v>0</v>
      </c>
      <c r="P32" s="149">
        <f t="shared" si="5"/>
        <v>0</v>
      </c>
      <c r="Q32" s="84"/>
    </row>
    <row r="33" spans="1:19" s="53" customFormat="1" ht="12.75" x14ac:dyDescent="0.2">
      <c r="A33" s="42" t="s">
        <v>82</v>
      </c>
      <c r="B33" s="43" t="s">
        <v>43</v>
      </c>
      <c r="C33" s="43"/>
      <c r="D33" s="43" t="s">
        <v>46</v>
      </c>
      <c r="E33" s="133">
        <f>MAX(E32:P32)</f>
        <v>0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9" s="53" customFormat="1" ht="15" x14ac:dyDescent="0.2">
      <c r="A34" s="54"/>
      <c r="B34" s="55" t="s">
        <v>40</v>
      </c>
      <c r="C34" s="55" t="s">
        <v>47</v>
      </c>
      <c r="D34" s="55" t="s">
        <v>39</v>
      </c>
      <c r="E34" s="134">
        <f>E33*C10</f>
        <v>0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</row>
    <row r="35" spans="1:19" s="53" customFormat="1" ht="18" x14ac:dyDescent="0.25">
      <c r="A35" s="49" t="s">
        <v>83</v>
      </c>
      <c r="B35" s="5"/>
      <c r="C35" s="56"/>
      <c r="D35" s="40" t="s">
        <v>69</v>
      </c>
      <c r="E35" s="148">
        <f>C8*E17/(E22-E26+E23)</f>
        <v>104.8147146334866</v>
      </c>
      <c r="F35" s="148">
        <f>C8*F17/(F22-F26+F23)</f>
        <v>113.25639089634343</v>
      </c>
      <c r="G35" s="148">
        <f>C8*G17/(G22-G26+G23)</f>
        <v>149.92262058292494</v>
      </c>
      <c r="H35" s="148">
        <f>C8*H17/(H22-H26+H23)</f>
        <v>191.16397621070521</v>
      </c>
      <c r="I35" s="148">
        <f>C8*I17/(I22-I26+I23)</f>
        <v>262.94955892332052</v>
      </c>
      <c r="J35" s="148">
        <f>C8*J17/(J22-J26+J23)</f>
        <v>266.27218934911241</v>
      </c>
      <c r="K35" s="148">
        <f>C8*K17/(K22-K26+K23)</f>
        <v>244.73684210526315</v>
      </c>
      <c r="L35" s="148">
        <f>C8*L17/(L22-L26+L23)</f>
        <v>228.92871209137456</v>
      </c>
      <c r="M35" s="148">
        <f>C8*M17/(M22-M26+M23)</f>
        <v>190.0337837837838</v>
      </c>
      <c r="N35" s="148">
        <f>C8*N17/(N22-N26+N23)</f>
        <v>155.41443850267379</v>
      </c>
      <c r="O35" s="148">
        <f>C8*O17/(O22-O26+O23)</f>
        <v>137.53056234718824</v>
      </c>
      <c r="P35" s="148">
        <f>C8*P17/(P22-P26+P23)</f>
        <v>114.53201970443349</v>
      </c>
      <c r="Q35" s="87"/>
    </row>
    <row r="36" spans="1:19" s="39" customFormat="1" x14ac:dyDescent="0.25">
      <c r="A36" s="57"/>
      <c r="B36" s="58"/>
      <c r="C36" s="43"/>
      <c r="D36" s="43"/>
      <c r="E36" s="88"/>
      <c r="F36" s="89"/>
      <c r="G36" s="89"/>
      <c r="H36" s="89"/>
      <c r="I36" s="90"/>
      <c r="J36" s="90"/>
      <c r="K36" s="90"/>
      <c r="L36" s="90"/>
      <c r="M36" s="90"/>
      <c r="N36" s="90"/>
      <c r="O36" s="90"/>
      <c r="P36" s="90"/>
      <c r="Q36" s="91"/>
      <c r="S36" s="59"/>
    </row>
    <row r="37" spans="1:19" s="39" customFormat="1" ht="18.75" x14ac:dyDescent="0.25">
      <c r="A37" s="160" t="s">
        <v>84</v>
      </c>
      <c r="B37" s="161"/>
      <c r="C37" s="161"/>
      <c r="D37" s="162"/>
      <c r="E37" s="135">
        <f>ROUNDUP(MAX(E35:P35),0)</f>
        <v>267</v>
      </c>
      <c r="F37" s="1" t="s">
        <v>74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2"/>
    </row>
    <row r="38" spans="1:19" ht="16.5" thickBot="1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</row>
    <row r="39" spans="1:19" x14ac:dyDescent="0.25">
      <c r="A39" s="63" t="s">
        <v>112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</row>
    <row r="40" spans="1:19" x14ac:dyDescent="0.25">
      <c r="A40" s="34"/>
      <c r="B40" s="66"/>
      <c r="C40" s="5" t="s">
        <v>113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27"/>
    </row>
    <row r="41" spans="1:19" x14ac:dyDescent="0.25">
      <c r="A41" s="34"/>
      <c r="B41" s="67" t="s">
        <v>114</v>
      </c>
      <c r="C41" s="5" t="s">
        <v>115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7"/>
    </row>
    <row r="42" spans="1:19" x14ac:dyDescent="0.25">
      <c r="A42" s="34"/>
      <c r="B42" s="68" t="s">
        <v>114</v>
      </c>
      <c r="C42" s="5" t="s">
        <v>116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7"/>
    </row>
    <row r="43" spans="1:19" x14ac:dyDescent="0.25">
      <c r="A43" s="3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7"/>
    </row>
    <row r="44" spans="1:19" s="70" customFormat="1" x14ac:dyDescent="0.25">
      <c r="A44" s="69" t="s">
        <v>56</v>
      </c>
      <c r="B44" s="5"/>
      <c r="C44" s="35"/>
      <c r="D44" s="35"/>
      <c r="E44" s="5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7"/>
    </row>
    <row r="45" spans="1:19" s="70" customFormat="1" ht="18.75" x14ac:dyDescent="0.25">
      <c r="A45" s="71" t="s">
        <v>104</v>
      </c>
      <c r="B45" s="5"/>
      <c r="C45" s="35"/>
      <c r="D45" s="35"/>
      <c r="E45" s="5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7"/>
    </row>
    <row r="46" spans="1:19" s="70" customFormat="1" ht="19.5" thickBot="1" x14ac:dyDescent="0.3">
      <c r="A46" s="72" t="s">
        <v>107</v>
      </c>
      <c r="B46" s="61"/>
      <c r="C46" s="73"/>
      <c r="D46" s="73"/>
      <c r="E46" s="74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2"/>
    </row>
    <row r="47" spans="1:19" s="70" customFormat="1" x14ac:dyDescent="0.25">
      <c r="A47" s="75"/>
      <c r="B47" s="4"/>
      <c r="C47" s="53"/>
      <c r="D47" s="5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6"/>
    </row>
    <row r="48" spans="1:19" s="70" customFormat="1" x14ac:dyDescent="0.25">
      <c r="A48" s="75"/>
      <c r="B48" s="4"/>
      <c r="C48" s="53"/>
      <c r="D48" s="5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6"/>
    </row>
    <row r="49" spans="1:17" s="39" customFormat="1" ht="12.75" x14ac:dyDescent="0.2">
      <c r="A49" s="77"/>
      <c r="D49" s="4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1:17" x14ac:dyDescent="0.25">
      <c r="A50" s="75"/>
    </row>
    <row r="51" spans="1:17" x14ac:dyDescent="0.25">
      <c r="A51" s="75"/>
    </row>
    <row r="52" spans="1:17" x14ac:dyDescent="0.25">
      <c r="A52" s="75"/>
      <c r="E52" s="78"/>
      <c r="G52" s="79"/>
    </row>
    <row r="53" spans="1:17" x14ac:dyDescent="0.25">
      <c r="A53" s="75"/>
      <c r="G53" s="78"/>
    </row>
    <row r="54" spans="1:17" x14ac:dyDescent="0.25">
      <c r="A54" s="75"/>
    </row>
    <row r="55" spans="1:17" x14ac:dyDescent="0.25">
      <c r="A55" s="75"/>
    </row>
  </sheetData>
  <sheetProtection password="9E01" sheet="1" objects="1" scenarios="1" selectLockedCells="1"/>
  <mergeCells count="6">
    <mergeCell ref="A4:Q4"/>
    <mergeCell ref="A37:D37"/>
    <mergeCell ref="B13:D13"/>
    <mergeCell ref="B14:D14"/>
    <mergeCell ref="B5:Q5"/>
    <mergeCell ref="F6:G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0" zoomScaleNormal="80" workbookViewId="0">
      <selection activeCell="L16" sqref="L16"/>
    </sheetView>
  </sheetViews>
  <sheetFormatPr defaultColWidth="8" defaultRowHeight="12.75" x14ac:dyDescent="0.2"/>
  <cols>
    <col min="1" max="1" width="32" style="93" customWidth="1"/>
    <col min="2" max="2" width="8.75" style="93" customWidth="1"/>
    <col min="3" max="3" width="11.125" style="93" bestFit="1" customWidth="1"/>
    <col min="4" max="4" width="10.375" style="93" customWidth="1"/>
    <col min="5" max="5" width="9.25" style="93" customWidth="1"/>
    <col min="6" max="6" width="10.875" style="93" customWidth="1"/>
    <col min="7" max="7" width="10" style="93" customWidth="1"/>
    <col min="8" max="8" width="10.75" style="93" customWidth="1"/>
    <col min="9" max="9" width="11.25" style="93" bestFit="1" customWidth="1"/>
    <col min="10" max="10" width="10.75" style="93" customWidth="1"/>
    <col min="11" max="11" width="11.375" style="93" customWidth="1"/>
    <col min="12" max="16384" width="8" style="93"/>
  </cols>
  <sheetData>
    <row r="1" spans="1:12" ht="30" x14ac:dyDescent="0.4">
      <c r="A1" s="185" t="s">
        <v>117</v>
      </c>
      <c r="B1" s="186"/>
      <c r="C1" s="186"/>
      <c r="D1" s="186"/>
      <c r="E1" s="186"/>
      <c r="F1" s="186"/>
      <c r="G1" s="186"/>
      <c r="H1" s="186"/>
    </row>
    <row r="2" spans="1:12" s="4" customFormat="1" ht="30.75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3"/>
    </row>
    <row r="3" spans="1:12" s="12" customFormat="1" ht="21" customHeight="1" thickBot="1" x14ac:dyDescent="0.3">
      <c r="A3" s="7" t="s">
        <v>109</v>
      </c>
      <c r="B3" s="8"/>
      <c r="C3" s="8"/>
      <c r="D3" s="8"/>
      <c r="E3" s="8"/>
      <c r="F3" s="8"/>
      <c r="G3" s="8"/>
      <c r="H3" s="8"/>
      <c r="I3" s="8"/>
      <c r="J3" s="9"/>
      <c r="K3" s="94"/>
    </row>
    <row r="4" spans="1:12" s="12" customFormat="1" ht="29.25" customHeight="1" x14ac:dyDescent="0.4">
      <c r="A4" s="187" t="s">
        <v>122</v>
      </c>
      <c r="B4" s="188"/>
      <c r="C4" s="95"/>
      <c r="D4" s="96"/>
      <c r="E4" s="95"/>
      <c r="F4" s="95"/>
      <c r="G4" s="95"/>
      <c r="H4" s="95"/>
      <c r="I4" s="95"/>
      <c r="J4" s="95"/>
      <c r="K4" s="97"/>
      <c r="L4" s="98"/>
    </row>
    <row r="5" spans="1:12" s="12" customFormat="1" ht="30.75" customHeight="1" x14ac:dyDescent="0.35">
      <c r="A5" s="99" t="s">
        <v>79</v>
      </c>
      <c r="B5" s="189" t="str">
        <f>'Water Balance'!B5</f>
        <v>Lot 585 Bundalaguah Road, Maffra</v>
      </c>
      <c r="C5" s="190"/>
      <c r="D5" s="190"/>
      <c r="E5" s="190"/>
      <c r="F5" s="190"/>
      <c r="G5" s="190"/>
      <c r="H5" s="190"/>
      <c r="I5" s="190"/>
      <c r="J5" s="190"/>
      <c r="K5" s="191"/>
    </row>
    <row r="6" spans="1:12" s="12" customFormat="1" ht="24" customHeight="1" thickBot="1" x14ac:dyDescent="0.35">
      <c r="A6" s="182" t="s">
        <v>123</v>
      </c>
      <c r="B6" s="183"/>
      <c r="C6" s="183"/>
      <c r="D6" s="183"/>
      <c r="E6" s="183"/>
      <c r="F6" s="183"/>
      <c r="G6" s="183"/>
      <c r="H6" s="183"/>
      <c r="I6" s="184"/>
      <c r="J6" s="141">
        <f>MAX(B16,B17)</f>
        <v>248.86363636363637</v>
      </c>
      <c r="K6" s="100" t="s">
        <v>110</v>
      </c>
    </row>
    <row r="7" spans="1:12" ht="21.75" customHeight="1" thickBot="1" x14ac:dyDescent="0.3">
      <c r="A7" s="179" t="s">
        <v>111</v>
      </c>
      <c r="B7" s="180"/>
      <c r="C7" s="180"/>
      <c r="D7" s="180"/>
      <c r="E7" s="180"/>
      <c r="F7" s="180"/>
      <c r="G7" s="180"/>
      <c r="H7" s="180"/>
      <c r="I7" s="180"/>
      <c r="J7" s="180"/>
      <c r="K7" s="181"/>
    </row>
    <row r="8" spans="1:12" x14ac:dyDescent="0.2">
      <c r="A8" s="176" t="s">
        <v>57</v>
      </c>
      <c r="B8" s="177"/>
      <c r="C8" s="177"/>
      <c r="D8" s="178"/>
      <c r="E8" s="176" t="s">
        <v>58</v>
      </c>
      <c r="F8" s="177"/>
      <c r="G8" s="177"/>
      <c r="H8" s="177"/>
      <c r="I8" s="177"/>
      <c r="J8" s="177"/>
      <c r="K8" s="178"/>
    </row>
    <row r="9" spans="1:12" ht="14.25" x14ac:dyDescent="0.2">
      <c r="A9" s="101" t="s">
        <v>59</v>
      </c>
      <c r="B9" s="102"/>
      <c r="C9" s="142">
        <f>'Water Balance'!C8</f>
        <v>750</v>
      </c>
      <c r="D9" s="103" t="s">
        <v>54</v>
      </c>
      <c r="E9" s="101" t="s">
        <v>60</v>
      </c>
      <c r="F9" s="104"/>
      <c r="G9" s="105">
        <v>220</v>
      </c>
      <c r="H9" s="106" t="s">
        <v>61</v>
      </c>
      <c r="I9" s="107" t="s">
        <v>62</v>
      </c>
      <c r="J9" s="139">
        <f>G9*1000000/(365*10000)</f>
        <v>60.273972602739725</v>
      </c>
      <c r="K9" s="103" t="s">
        <v>108</v>
      </c>
    </row>
    <row r="10" spans="1:12" x14ac:dyDescent="0.2">
      <c r="A10" s="101" t="s">
        <v>63</v>
      </c>
      <c r="B10" s="104"/>
      <c r="C10" s="105">
        <v>25</v>
      </c>
      <c r="D10" s="108" t="s">
        <v>64</v>
      </c>
      <c r="E10" s="109"/>
      <c r="F10" s="110"/>
      <c r="G10" s="110"/>
      <c r="H10" s="110"/>
      <c r="I10" s="110"/>
      <c r="J10" s="110"/>
      <c r="K10" s="111"/>
    </row>
    <row r="11" spans="1:12" ht="13.5" thickBot="1" x14ac:dyDescent="0.25">
      <c r="A11" s="174" t="s">
        <v>119</v>
      </c>
      <c r="B11" s="175"/>
      <c r="C11" s="142">
        <v>0.2</v>
      </c>
      <c r="D11" s="112" t="s">
        <v>65</v>
      </c>
      <c r="E11" s="113"/>
      <c r="F11" s="114"/>
      <c r="G11" s="114"/>
      <c r="H11" s="114"/>
      <c r="I11" s="114"/>
      <c r="J11" s="114"/>
      <c r="K11" s="115"/>
    </row>
    <row r="12" spans="1:12" x14ac:dyDescent="0.2">
      <c r="A12" s="174" t="s">
        <v>86</v>
      </c>
      <c r="B12" s="175"/>
      <c r="C12" s="136">
        <f>(C9*C10)*C11</f>
        <v>3750</v>
      </c>
      <c r="D12" s="108" t="s">
        <v>88</v>
      </c>
      <c r="E12" s="113"/>
      <c r="F12" s="114"/>
      <c r="G12" s="114"/>
      <c r="H12" s="114"/>
      <c r="I12" s="114"/>
      <c r="J12" s="114"/>
      <c r="K12" s="115"/>
    </row>
    <row r="13" spans="1:12" ht="13.5" thickBot="1" x14ac:dyDescent="0.25">
      <c r="A13" s="174" t="s">
        <v>87</v>
      </c>
      <c r="B13" s="175"/>
      <c r="C13" s="137">
        <f>(C9*C10)-C12</f>
        <v>15000</v>
      </c>
      <c r="D13" s="108" t="s">
        <v>88</v>
      </c>
      <c r="E13" s="116"/>
      <c r="F13" s="117"/>
      <c r="G13" s="117"/>
      <c r="H13" s="117"/>
      <c r="I13" s="117"/>
      <c r="J13" s="117"/>
      <c r="K13" s="118"/>
    </row>
    <row r="14" spans="1:12" ht="19.5" customHeight="1" x14ac:dyDescent="0.25">
      <c r="A14" s="200" t="s">
        <v>124</v>
      </c>
      <c r="B14" s="201"/>
      <c r="C14" s="201"/>
      <c r="D14" s="201"/>
      <c r="E14" s="202"/>
      <c r="F14" s="202"/>
      <c r="G14" s="202"/>
      <c r="H14" s="202"/>
      <c r="I14" s="202"/>
      <c r="J14" s="202"/>
      <c r="K14" s="203"/>
    </row>
    <row r="15" spans="1:12" ht="28.5" customHeight="1" x14ac:dyDescent="0.25">
      <c r="A15" s="119" t="s">
        <v>66</v>
      </c>
      <c r="B15" s="120"/>
      <c r="C15" s="121"/>
      <c r="D15" s="195" t="s">
        <v>67</v>
      </c>
      <c r="E15" s="196"/>
      <c r="F15" s="196"/>
      <c r="G15" s="196"/>
      <c r="H15" s="196"/>
      <c r="I15" s="196"/>
      <c r="J15" s="197"/>
      <c r="K15" s="198"/>
    </row>
    <row r="16" spans="1:12" ht="14.25" x14ac:dyDescent="0.2">
      <c r="A16" s="122" t="s">
        <v>68</v>
      </c>
      <c r="B16" s="138">
        <f>C13/J9</f>
        <v>248.86363636363637</v>
      </c>
      <c r="C16" s="106" t="s">
        <v>69</v>
      </c>
      <c r="D16" s="193" t="s">
        <v>70</v>
      </c>
      <c r="E16" s="194"/>
      <c r="F16" s="194"/>
      <c r="G16" s="199"/>
      <c r="H16" s="143">
        <f>'Water Balance'!C10</f>
        <v>267</v>
      </c>
      <c r="I16" s="123" t="s">
        <v>69</v>
      </c>
      <c r="J16" s="113"/>
      <c r="K16" s="115"/>
    </row>
    <row r="17" spans="1:12" x14ac:dyDescent="0.2">
      <c r="A17" s="122"/>
      <c r="B17" s="106"/>
      <c r="C17" s="106"/>
      <c r="D17" s="193" t="s">
        <v>71</v>
      </c>
      <c r="E17" s="194"/>
      <c r="F17" s="194"/>
      <c r="G17" s="194"/>
      <c r="H17" s="139">
        <f>(((C13*365)/1000000)-((J9*H16*365)/1000000))</f>
        <v>-0.39900000000000002</v>
      </c>
      <c r="I17" s="106" t="s">
        <v>72</v>
      </c>
      <c r="J17" s="113"/>
      <c r="K17" s="115"/>
    </row>
    <row r="18" spans="1:12" ht="15" thickBot="1" x14ac:dyDescent="0.25">
      <c r="A18" s="124"/>
      <c r="B18" s="125"/>
      <c r="C18" s="125"/>
      <c r="D18" s="204" t="s">
        <v>73</v>
      </c>
      <c r="E18" s="205"/>
      <c r="F18" s="205"/>
      <c r="G18" s="206"/>
      <c r="H18" s="140">
        <f>IF(MAX((B17-H16),(B16-H16))&gt;0,MAX((B17-H16),(B16-H16)),0)</f>
        <v>0</v>
      </c>
      <c r="I18" s="126" t="s">
        <v>69</v>
      </c>
      <c r="J18" s="127"/>
      <c r="K18" s="128"/>
    </row>
    <row r="19" spans="1:12" ht="17.25" customHeight="1" x14ac:dyDescent="0.25">
      <c r="A19" s="63" t="s">
        <v>112</v>
      </c>
      <c r="B19" s="64"/>
      <c r="C19" s="64"/>
      <c r="D19" s="129"/>
      <c r="E19" s="129"/>
      <c r="F19" s="129"/>
      <c r="G19" s="129"/>
      <c r="H19" s="129"/>
      <c r="I19" s="129"/>
      <c r="J19" s="129"/>
      <c r="K19" s="130"/>
    </row>
    <row r="20" spans="1:12" ht="17.25" customHeight="1" x14ac:dyDescent="0.2">
      <c r="A20" s="34"/>
      <c r="B20" s="66"/>
      <c r="C20" s="5" t="s">
        <v>113</v>
      </c>
      <c r="D20" s="114"/>
      <c r="E20" s="114"/>
      <c r="F20" s="114"/>
      <c r="G20" s="114"/>
      <c r="H20" s="114"/>
      <c r="I20" s="114"/>
      <c r="J20" s="114"/>
      <c r="K20" s="115"/>
    </row>
    <row r="21" spans="1:12" ht="17.25" customHeight="1" x14ac:dyDescent="0.2">
      <c r="A21" s="34"/>
      <c r="B21" s="67" t="s">
        <v>114</v>
      </c>
      <c r="C21" s="5" t="s">
        <v>115</v>
      </c>
      <c r="D21" s="114"/>
      <c r="E21" s="114"/>
      <c r="F21" s="114"/>
      <c r="G21" s="114"/>
      <c r="H21" s="114"/>
      <c r="I21" s="114"/>
      <c r="J21" s="114"/>
      <c r="K21" s="115"/>
    </row>
    <row r="22" spans="1:12" ht="17.25" customHeight="1" x14ac:dyDescent="0.25">
      <c r="A22" s="34"/>
      <c r="B22" s="68" t="s">
        <v>114</v>
      </c>
      <c r="C22" s="5" t="s">
        <v>116</v>
      </c>
      <c r="D22" s="114"/>
      <c r="E22" s="114"/>
      <c r="F22" s="114"/>
      <c r="G22" s="114"/>
      <c r="H22" s="114"/>
      <c r="I22" s="114"/>
      <c r="J22" s="114"/>
      <c r="K22" s="115"/>
    </row>
    <row r="23" spans="1:12" ht="17.25" customHeight="1" x14ac:dyDescent="0.2">
      <c r="A23" s="131"/>
      <c r="B23" s="114"/>
      <c r="C23" s="114"/>
      <c r="D23" s="114"/>
      <c r="E23" s="114"/>
      <c r="F23" s="114"/>
      <c r="G23" s="114"/>
      <c r="H23" s="114"/>
      <c r="I23" s="114"/>
      <c r="J23" s="114"/>
      <c r="K23" s="115"/>
    </row>
    <row r="24" spans="1:12" ht="15.75" x14ac:dyDescent="0.25">
      <c r="A24" s="132" t="s">
        <v>56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5"/>
    </row>
    <row r="25" spans="1:12" x14ac:dyDescent="0.2">
      <c r="A25" s="207" t="s">
        <v>118</v>
      </c>
      <c r="B25" s="208"/>
      <c r="C25" s="208"/>
      <c r="D25" s="208"/>
      <c r="E25" s="208"/>
      <c r="F25" s="208"/>
      <c r="G25" s="209"/>
      <c r="H25" s="209"/>
      <c r="I25" s="209"/>
      <c r="J25" s="210"/>
      <c r="K25" s="211"/>
      <c r="L25" s="114"/>
    </row>
    <row r="26" spans="1:12" x14ac:dyDescent="0.2">
      <c r="A26" s="212"/>
      <c r="B26" s="208"/>
      <c r="C26" s="208"/>
      <c r="D26" s="208"/>
      <c r="E26" s="208"/>
      <c r="F26" s="208"/>
      <c r="G26" s="209"/>
      <c r="H26" s="209"/>
      <c r="I26" s="209"/>
      <c r="J26" s="210"/>
      <c r="K26" s="211"/>
    </row>
    <row r="27" spans="1:12" x14ac:dyDescent="0.2">
      <c r="A27" s="212"/>
      <c r="B27" s="208"/>
      <c r="C27" s="208"/>
      <c r="D27" s="208"/>
      <c r="E27" s="208"/>
      <c r="F27" s="208"/>
      <c r="G27" s="209"/>
      <c r="H27" s="209"/>
      <c r="I27" s="209"/>
      <c r="J27" s="210"/>
      <c r="K27" s="211"/>
    </row>
    <row r="28" spans="1:12" x14ac:dyDescent="0.2">
      <c r="A28" s="212"/>
      <c r="B28" s="208"/>
      <c r="C28" s="208"/>
      <c r="D28" s="208"/>
      <c r="E28" s="208"/>
      <c r="F28" s="208"/>
      <c r="G28" s="209"/>
      <c r="H28" s="209"/>
      <c r="I28" s="209"/>
      <c r="J28" s="210"/>
      <c r="K28" s="211"/>
    </row>
    <row r="29" spans="1:12" x14ac:dyDescent="0.2">
      <c r="A29" s="212"/>
      <c r="B29" s="208"/>
      <c r="C29" s="208"/>
      <c r="D29" s="208"/>
      <c r="E29" s="208"/>
      <c r="F29" s="208"/>
      <c r="G29" s="209"/>
      <c r="H29" s="209"/>
      <c r="I29" s="209"/>
      <c r="J29" s="210"/>
      <c r="K29" s="211"/>
    </row>
    <row r="30" spans="1:12" x14ac:dyDescent="0.2">
      <c r="A30" s="212"/>
      <c r="B30" s="208"/>
      <c r="C30" s="208"/>
      <c r="D30" s="208"/>
      <c r="E30" s="208"/>
      <c r="F30" s="208"/>
      <c r="G30" s="209"/>
      <c r="H30" s="209"/>
      <c r="I30" s="209"/>
      <c r="J30" s="210"/>
      <c r="K30" s="211"/>
    </row>
    <row r="31" spans="1:12" x14ac:dyDescent="0.2">
      <c r="A31" s="212"/>
      <c r="B31" s="208"/>
      <c r="C31" s="208"/>
      <c r="D31" s="208"/>
      <c r="E31" s="208"/>
      <c r="F31" s="208"/>
      <c r="G31" s="209"/>
      <c r="H31" s="209"/>
      <c r="I31" s="209"/>
      <c r="J31" s="210"/>
      <c r="K31" s="211"/>
    </row>
    <row r="32" spans="1:12" ht="13.5" thickBot="1" x14ac:dyDescent="0.25">
      <c r="A32" s="213"/>
      <c r="B32" s="214"/>
      <c r="C32" s="214"/>
      <c r="D32" s="214"/>
      <c r="E32" s="214"/>
      <c r="F32" s="214"/>
      <c r="G32" s="215"/>
      <c r="H32" s="215"/>
      <c r="I32" s="215"/>
      <c r="J32" s="216"/>
      <c r="K32" s="217"/>
    </row>
    <row r="33" spans="1:11" ht="12.75" customHeight="1" x14ac:dyDescent="0.2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</row>
    <row r="34" spans="1:11" ht="24.75" customHeight="1" x14ac:dyDescent="0.2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</row>
  </sheetData>
  <sheetProtection password="9E01" sheet="1" objects="1" scenarios="1" selectLockedCells="1"/>
  <mergeCells count="17">
    <mergeCell ref="A33:K34"/>
    <mergeCell ref="D17:G17"/>
    <mergeCell ref="D15:K15"/>
    <mergeCell ref="D16:G16"/>
    <mergeCell ref="A14:K14"/>
    <mergeCell ref="D18:G18"/>
    <mergeCell ref="A25:K32"/>
    <mergeCell ref="A1:H1"/>
    <mergeCell ref="A4:B4"/>
    <mergeCell ref="B5:K5"/>
    <mergeCell ref="A11:B11"/>
    <mergeCell ref="A12:B12"/>
    <mergeCell ref="A13:B13"/>
    <mergeCell ref="A8:D8"/>
    <mergeCell ref="E8:K8"/>
    <mergeCell ref="A7:K7"/>
    <mergeCell ref="A6:I6"/>
  </mergeCells>
  <phoneticPr fontId="12" type="noConversion"/>
  <pageMargins left="0.47244094488188981" right="0.47244094488188981" top="0.47244094488188981" bottom="0.47244094488188981" header="0" footer="0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B2C0D1F4FD04A8DD9E7493518F7E3" ma:contentTypeVersion="2" ma:contentTypeDescription="Create a new document." ma:contentTypeScope="" ma:versionID="f69badb1d7c867cfa6da32b7ebe153ae">
  <xsd:schema xmlns:xsd="http://www.w3.org/2001/XMLSchema" xmlns:xs="http://www.w3.org/2001/XMLSchema" xmlns:p="http://schemas.microsoft.com/office/2006/metadata/properties" xmlns:ns2="b2999bd9-dba0-46e4-8521-1f182c80fbb9" xmlns:ns4="c9f238dd-bb73-4aef-a7a5-d644ad823e52" targetNamespace="http://schemas.microsoft.com/office/2006/metadata/properties" ma:root="true" ma:fieldsID="710f9b4152bae38b95891873776a6c74" ns2:_="" ns4:_="">
    <xsd:import namespace="b2999bd9-dba0-46e4-8521-1f182c80fbb9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AGLSSubjectTaxHTField1" minOccurs="0"/>
                <xsd:element ref="ns4:AGLSSubject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9bd9-dba0-46e4-8521-1f182c80fbb9" elementFormDefault="qualified">
    <xsd:import namespace="http://schemas.microsoft.com/office/2006/documentManagement/types"/>
    <xsd:import namespace="http://schemas.microsoft.com/office/infopath/2007/PartnerControls"/>
    <xsd:element name="AGLSSubjectTaxHTField1" ma:index="8" nillable="true" ma:displayName="DC.Subject_1" ma:hidden="true" ma:internalName="AGLSSubjectTaxHTField1">
      <xsd:simpleType>
        <xsd:restriction base="dms:Note"/>
      </xsd:simpleType>
    </xsd:element>
    <xsd:element name="TaxCatchAll" ma:index="11" nillable="true" ma:displayName="Taxonomy Catch All Column" ma:hidden="true" ma:list="{ff9c2cd2-d0e6-477d-a921-5f7152752030}" ma:internalName="TaxCatchAll" ma:showField="CatchAllData" ma:web="b2999bd9-dba0-46e4-8521-1f182c80f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AGLSSubjectHTField0" ma:index="10" ma:taxonomy="true" ma:internalName="AGLSSubjectHTField0" ma:taxonomyFieldName="AGLSSubject" ma:displayName="DC.Subject" ma:default="" ma:fieldId="{d8fece8f-c1b1-4f04-a86c-25e52362e650}" ma:sspId="2283e515-f1ad-4c86-85fd-a7bc38926309" ma:termSetId="bd09e9e4-4fd3-4785-8f8f-05e1704e9b3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LSSubjectTaxHTField1 xmlns="b2999bd9-dba0-46e4-8521-1f182c80fbb9" xsi:nil="true"/>
    <AGLSSubject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Domestic wastewater</TermName>
          <TermId xmlns="http://schemas.microsoft.com/office/infopath/2007/PartnerControls">94e5ba6e-1c36-49a6-9c6f-9edbbf4b1a7d</TermId>
        </TermInfo>
      </Terms>
    </AGLSSubjectHTField0>
    <TaxCatchAll xmlns="b2999bd9-dba0-46e4-8521-1f182c80fbb9">
      <Value>81</Value>
    </TaxCatchAll>
  </documentManagement>
</p:properties>
</file>

<file path=customXml/itemProps1.xml><?xml version="1.0" encoding="utf-8"?>
<ds:datastoreItem xmlns:ds="http://schemas.openxmlformats.org/officeDocument/2006/customXml" ds:itemID="{8DBD476D-1334-459B-8A14-0590325B3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9bd9-dba0-46e4-8521-1f182c80fbb9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DECCA0-3EF8-4423-BFD9-F0823F3BE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D5B17-BCE7-4059-B6AA-CDB15349FEF7}">
  <ds:schemaRefs>
    <ds:schemaRef ds:uri="http://www.w3.org/XML/1998/namespace"/>
    <ds:schemaRef ds:uri="c9f238dd-bb73-4aef-a7a5-d644ad823e52"/>
    <ds:schemaRef ds:uri="b2999bd9-dba0-46e4-8521-1f182c80fbb9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Balance</vt:lpstr>
      <vt:lpstr>Nitrogen Balance</vt:lpstr>
    </vt:vector>
  </TitlesOfParts>
  <Company>Whitehead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VLCAF irrigation area sizing spreadsheet</dc:title>
  <dc:creator>WHITEHEAD</dc:creator>
  <cp:lastModifiedBy>Zoe Slater</cp:lastModifiedBy>
  <cp:lastPrinted>2013-09-01T09:25:53Z</cp:lastPrinted>
  <dcterms:created xsi:type="dcterms:W3CDTF">2000-08-28T01:48:05Z</dcterms:created>
  <dcterms:modified xsi:type="dcterms:W3CDTF">2014-11-26T01:21:26Z</dcterms:modified>
  <cp:contentStatus>Consultation 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0x010100CD3B2C0D1F4FD04A8DD9E7493518F7E3</vt:lpwstr>
  </property>
  <property fmtid="{D5CDD505-2E9C-101B-9397-08002B2CF9AE}" pid="3" name="AGLSSubject">
    <vt:lpwstr>81;#Domestic wastewater|94e5ba6e-1c36-49a6-9c6f-9edbbf4b1a7d</vt:lpwstr>
  </property>
</Properties>
</file>